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25" windowWidth="14805" windowHeight="7290" activeTab="5"/>
  </bookViews>
  <sheets>
    <sheet name="Приложение1" sheetId="5" r:id="rId1"/>
    <sheet name="Приложение2" sheetId="6" r:id="rId2"/>
    <sheet name="Приложение3" sheetId="4" r:id="rId3"/>
    <sheet name="Приложение 4" sheetId="1" r:id="rId4"/>
    <sheet name="Приложение5" sheetId="2" r:id="rId5"/>
    <sheet name="Приложение6" sheetId="3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E18" i="3"/>
  <c r="F21"/>
  <c r="F22"/>
  <c r="E22" s="1"/>
  <c r="G22"/>
  <c r="H22"/>
  <c r="I22"/>
  <c r="J22"/>
  <c r="K22"/>
  <c r="L22"/>
  <c r="F23"/>
  <c r="I23"/>
  <c r="J23"/>
  <c r="K23"/>
  <c r="L23"/>
  <c r="G25"/>
  <c r="G24" s="1"/>
  <c r="K25"/>
  <c r="K24" s="1"/>
  <c r="E26"/>
  <c r="F27"/>
  <c r="F19" s="1"/>
  <c r="G27"/>
  <c r="H27"/>
  <c r="I27"/>
  <c r="J27"/>
  <c r="K27"/>
  <c r="L27"/>
  <c r="E28"/>
  <c r="E29"/>
  <c r="E30"/>
  <c r="G31"/>
  <c r="G23" s="1"/>
  <c r="H31"/>
  <c r="H23" s="1"/>
  <c r="E34"/>
  <c r="F35"/>
  <c r="F33" s="1"/>
  <c r="G35"/>
  <c r="G19" s="1"/>
  <c r="H35"/>
  <c r="I35"/>
  <c r="J35"/>
  <c r="J33" s="1"/>
  <c r="J32" s="1"/>
  <c r="K35"/>
  <c r="K19" s="1"/>
  <c r="L35"/>
  <c r="F36"/>
  <c r="F20" s="1"/>
  <c r="G36"/>
  <c r="G20" s="1"/>
  <c r="H36"/>
  <c r="H20" s="1"/>
  <c r="I36"/>
  <c r="I20" s="1"/>
  <c r="J36"/>
  <c r="J20" s="1"/>
  <c r="K36"/>
  <c r="K20" s="1"/>
  <c r="L36"/>
  <c r="L20" s="1"/>
  <c r="G37"/>
  <c r="G21" s="1"/>
  <c r="H37"/>
  <c r="H21" s="1"/>
  <c r="I37"/>
  <c r="I21" s="1"/>
  <c r="J37"/>
  <c r="K37"/>
  <c r="K21" s="1"/>
  <c r="L37"/>
  <c r="L33" s="1"/>
  <c r="L32" s="1"/>
  <c r="E38"/>
  <c r="E39"/>
  <c r="F41"/>
  <c r="F40" s="1"/>
  <c r="G41"/>
  <c r="G40" s="1"/>
  <c r="E42"/>
  <c r="F43"/>
  <c r="G43"/>
  <c r="H43"/>
  <c r="E43" s="1"/>
  <c r="I43"/>
  <c r="J43"/>
  <c r="K43"/>
  <c r="L43"/>
  <c r="L41" s="1"/>
  <c r="L40" s="1"/>
  <c r="E44"/>
  <c r="H45"/>
  <c r="I45"/>
  <c r="I41" s="1"/>
  <c r="I40" s="1"/>
  <c r="J45"/>
  <c r="J21" s="1"/>
  <c r="K45"/>
  <c r="K41" s="1"/>
  <c r="K40" s="1"/>
  <c r="L45"/>
  <c r="E46"/>
  <c r="E47"/>
  <c r="G49"/>
  <c r="G48" s="1"/>
  <c r="H49"/>
  <c r="H48" s="1"/>
  <c r="K49"/>
  <c r="K48" s="1"/>
  <c r="L49"/>
  <c r="L48" s="1"/>
  <c r="E50"/>
  <c r="F51"/>
  <c r="F49" s="1"/>
  <c r="G51"/>
  <c r="H51"/>
  <c r="I51"/>
  <c r="J51"/>
  <c r="J49" s="1"/>
  <c r="J48" s="1"/>
  <c r="K51"/>
  <c r="L51"/>
  <c r="E52"/>
  <c r="E53"/>
  <c r="I53"/>
  <c r="I49" s="1"/>
  <c r="I48" s="1"/>
  <c r="E54"/>
  <c r="E55"/>
  <c r="F57"/>
  <c r="F56" s="1"/>
  <c r="G57"/>
  <c r="G56" s="1"/>
  <c r="E58"/>
  <c r="F59"/>
  <c r="G59"/>
  <c r="F60"/>
  <c r="G60"/>
  <c r="H60"/>
  <c r="E60" s="1"/>
  <c r="I60"/>
  <c r="I59" s="1"/>
  <c r="I57" s="1"/>
  <c r="I56" s="1"/>
  <c r="J60"/>
  <c r="J59" s="1"/>
  <c r="J57" s="1"/>
  <c r="J56" s="1"/>
  <c r="K60"/>
  <c r="K59" s="1"/>
  <c r="K57" s="1"/>
  <c r="K56" s="1"/>
  <c r="L60"/>
  <c r="L59" s="1"/>
  <c r="L57" s="1"/>
  <c r="L56" s="1"/>
  <c r="H61"/>
  <c r="I61"/>
  <c r="J61"/>
  <c r="E61" s="1"/>
  <c r="K61"/>
  <c r="L61"/>
  <c r="E62"/>
  <c r="E63"/>
  <c r="O77" i="2"/>
  <c r="O74"/>
  <c r="N74"/>
  <c r="N65"/>
  <c r="O63"/>
  <c r="N63"/>
  <c r="N59"/>
  <c r="N58" s="1"/>
  <c r="N57" s="1"/>
  <c r="S58"/>
  <c r="R58"/>
  <c r="Q58"/>
  <c r="P58"/>
  <c r="P57" s="1"/>
  <c r="O58"/>
  <c r="M58"/>
  <c r="S57"/>
  <c r="R57"/>
  <c r="Q57"/>
  <c r="O57"/>
  <c r="M57"/>
  <c r="S52"/>
  <c r="R52"/>
  <c r="R49" s="1"/>
  <c r="Q52"/>
  <c r="P52"/>
  <c r="O52"/>
  <c r="N52"/>
  <c r="N49" s="1"/>
  <c r="M52"/>
  <c r="S51"/>
  <c r="S18" s="1"/>
  <c r="R51"/>
  <c r="Q51"/>
  <c r="Q49" s="1"/>
  <c r="P51"/>
  <c r="P18" s="1"/>
  <c r="O51"/>
  <c r="O18" s="1"/>
  <c r="N51"/>
  <c r="M51"/>
  <c r="M49" s="1"/>
  <c r="S50"/>
  <c r="R50"/>
  <c r="Q50"/>
  <c r="P50"/>
  <c r="P49" s="1"/>
  <c r="O50"/>
  <c r="N50"/>
  <c r="M50"/>
  <c r="S49"/>
  <c r="O49"/>
  <c r="S43"/>
  <c r="R43"/>
  <c r="R42" s="1"/>
  <c r="Q43"/>
  <c r="P43"/>
  <c r="O43"/>
  <c r="N43"/>
  <c r="N42" s="1"/>
  <c r="M43"/>
  <c r="S42"/>
  <c r="Q42"/>
  <c r="P42"/>
  <c r="O42"/>
  <c r="M42"/>
  <c r="S27"/>
  <c r="R27"/>
  <c r="Q27"/>
  <c r="M27"/>
  <c r="M26" s="1"/>
  <c r="M25" s="1"/>
  <c r="M16" s="1"/>
  <c r="S26"/>
  <c r="R26"/>
  <c r="Q26"/>
  <c r="P26"/>
  <c r="P25" s="1"/>
  <c r="O26"/>
  <c r="N26"/>
  <c r="S25"/>
  <c r="R25"/>
  <c r="Q25"/>
  <c r="O25"/>
  <c r="N25"/>
  <c r="Q23"/>
  <c r="P23"/>
  <c r="O23"/>
  <c r="N23"/>
  <c r="S21"/>
  <c r="R21"/>
  <c r="R20" s="1"/>
  <c r="R19" s="1"/>
  <c r="R16" s="1"/>
  <c r="R15" s="1"/>
  <c r="Q21"/>
  <c r="Q20" s="1"/>
  <c r="Q19" s="1"/>
  <c r="Q16" s="1"/>
  <c r="P21"/>
  <c r="O21"/>
  <c r="N21"/>
  <c r="N20" s="1"/>
  <c r="N19" s="1"/>
  <c r="N16" s="1"/>
  <c r="N15" s="1"/>
  <c r="S20"/>
  <c r="P20"/>
  <c r="P19" s="1"/>
  <c r="O20"/>
  <c r="M20"/>
  <c r="S19"/>
  <c r="O19"/>
  <c r="M19"/>
  <c r="R18"/>
  <c r="N18"/>
  <c r="S17"/>
  <c r="R17"/>
  <c r="Q17"/>
  <c r="P17"/>
  <c r="O17"/>
  <c r="N17"/>
  <c r="M17"/>
  <c r="S16"/>
  <c r="S15" s="1"/>
  <c r="O16"/>
  <c r="O15" s="1"/>
  <c r="H22" i="1"/>
  <c r="M21"/>
  <c r="L21"/>
  <c r="K21"/>
  <c r="J21"/>
  <c r="I21"/>
  <c r="I20"/>
  <c r="H20"/>
  <c r="M19"/>
  <c r="L19"/>
  <c r="K19"/>
  <c r="J19"/>
  <c r="I19"/>
  <c r="F48" i="3" l="1"/>
  <c r="E48" s="1"/>
  <c r="E49"/>
  <c r="G17"/>
  <c r="G16" s="1"/>
  <c r="H19"/>
  <c r="H17" s="1"/>
  <c r="H16" s="1"/>
  <c r="I19"/>
  <c r="I17" s="1"/>
  <c r="I16" s="1"/>
  <c r="F32"/>
  <c r="F17"/>
  <c r="K17"/>
  <c r="K16" s="1"/>
  <c r="L19"/>
  <c r="E20"/>
  <c r="J19"/>
  <c r="J17" s="1"/>
  <c r="J16" s="1"/>
  <c r="E23"/>
  <c r="H59"/>
  <c r="H33"/>
  <c r="H32" s="1"/>
  <c r="E45"/>
  <c r="I33"/>
  <c r="I32" s="1"/>
  <c r="L25"/>
  <c r="L24" s="1"/>
  <c r="H25"/>
  <c r="H24" s="1"/>
  <c r="L21"/>
  <c r="E21" s="1"/>
  <c r="J41"/>
  <c r="J40" s="1"/>
  <c r="E51"/>
  <c r="H41"/>
  <c r="E37"/>
  <c r="E36"/>
  <c r="E35"/>
  <c r="E31"/>
  <c r="I25"/>
  <c r="I24" s="1"/>
  <c r="K33"/>
  <c r="K32" s="1"/>
  <c r="G33"/>
  <c r="G32" s="1"/>
  <c r="E27"/>
  <c r="J25"/>
  <c r="J24" s="1"/>
  <c r="F25"/>
  <c r="Q15" i="2"/>
  <c r="P16"/>
  <c r="P15" s="1"/>
  <c r="Q18"/>
  <c r="F24" i="3" l="1"/>
  <c r="E24" s="1"/>
  <c r="E25"/>
  <c r="F16"/>
  <c r="E16" s="1"/>
  <c r="E32"/>
  <c r="E33"/>
  <c r="L17"/>
  <c r="L16" s="1"/>
  <c r="E41"/>
  <c r="H40"/>
  <c r="E40" s="1"/>
  <c r="E59"/>
  <c r="H57"/>
  <c r="E19"/>
  <c r="E17" l="1"/>
  <c r="H56"/>
  <c r="E56" s="1"/>
  <c r="E57"/>
</calcChain>
</file>

<file path=xl/sharedStrings.xml><?xml version="1.0" encoding="utf-8"?>
<sst xmlns="http://schemas.openxmlformats.org/spreadsheetml/2006/main" count="1115" uniqueCount="392">
  <si>
    <t>Приложение 4</t>
  </si>
  <si>
    <t>к муниципальной программе</t>
  </si>
  <si>
    <t xml:space="preserve">Прогноз сводных показателей муниципальных заданий на оказание муниципальных услуг (выполнение работ) </t>
  </si>
  <si>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</si>
  <si>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</si>
  <si>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</si>
  <si>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</si>
  <si>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</si>
  <si>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2020 год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</si>
  <si>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</si>
  <si>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</si>
  <si>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</si>
  <si>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</si>
  <si>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03</t>
  </si>
  <si>
    <t>938</t>
  </si>
  <si>
    <t>человек</t>
  </si>
  <si>
    <t>тыс. руб.</t>
  </si>
  <si>
    <t xml:space="preserve">единиц </t>
  </si>
  <si>
    <t>2</t>
  </si>
  <si>
    <t>1</t>
  </si>
  <si>
    <t>единиц</t>
  </si>
  <si>
    <t>Библиографическая обработка документов и создание каталогов</t>
  </si>
  <si>
    <t>Количество документов</t>
  </si>
  <si>
    <t xml:space="preserve">Количество обработанных документов </t>
  </si>
  <si>
    <t>Количество посещений</t>
  </si>
  <si>
    <t>Формирование, учет,изучение,обеспечение физического сохранения и безопасности музейных предметов,музейных коллекция</t>
  </si>
  <si>
    <t>2021 год</t>
  </si>
  <si>
    <t>Ресурсное обеспечение реализации муниципальной программы за счет средств бюджета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</si>
  <si>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</si>
  <si>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</si>
  <si>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</si>
  <si>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</si>
  <si>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</si>
  <si>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</si>
  <si>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</si>
  <si>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</si>
  <si>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</si>
  <si>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</si>
  <si>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</si>
  <si>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Управление культуры, спорта и молодежной политики Администрации города Вокткинска</t>
  </si>
  <si>
    <t>Управление культуры, спорта и молодежной политики Администрации города Воткинска</t>
  </si>
  <si>
    <t>08</t>
  </si>
  <si>
    <t>01</t>
  </si>
  <si>
    <t>02</t>
  </si>
  <si>
    <t>3</t>
  </si>
  <si>
    <t>Сохранение, использование и популяризация объектов культурного наследия</t>
  </si>
  <si>
    <t>4</t>
  </si>
  <si>
    <t>5</t>
  </si>
  <si>
    <t>Приложение 6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</si>
  <si>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</si>
  <si>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</si>
  <si>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</si>
  <si>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</si>
  <si>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</si>
  <si>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Показ кинофильмов</t>
  </si>
  <si>
    <t>число зрителей</t>
  </si>
  <si>
    <t>2022 год</t>
  </si>
  <si>
    <t>2023 год</t>
  </si>
  <si>
    <t>2024 год</t>
  </si>
  <si>
    <t>Развитие библиотечного дела</t>
  </si>
  <si>
    <t>Библиотечное, библиографическое и информационное обслуживание пользователей библиотеки  вне стационара</t>
  </si>
  <si>
    <t>Развитие музейного дела</t>
  </si>
  <si>
    <t>Количество  мероприятий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</si>
  <si>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</si>
  <si>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культурно-массовых мероприятий</t>
  </si>
  <si>
    <t>Уплата налога на имущество организаций, земельного налога</t>
  </si>
  <si>
    <t>0310160110</t>
  </si>
  <si>
    <t>0310261620</t>
  </si>
  <si>
    <t>0320161610</t>
  </si>
  <si>
    <t>0330161600</t>
  </si>
  <si>
    <t>Создание условий для реализации муниципальной программы</t>
  </si>
  <si>
    <t>04</t>
  </si>
  <si>
    <t>0350160030</t>
  </si>
  <si>
    <t>Обеспечение финансовой работы, по средствам финансирования содержания муниципального казенного учреждения «Централизованная бухгалтерия учреждений культуры, спорта и молодежной политики» города Воткинска.</t>
  </si>
  <si>
    <t xml:space="preserve">08 </t>
  </si>
  <si>
    <t>0350260120</t>
  </si>
  <si>
    <t>Ответственный исполнитель: Управление культуры, спорта и молодежной политики Администрации города Воткинска</t>
  </si>
  <si>
    <t>ИТОГО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</si>
  <si>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</si>
  <si>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</si>
  <si>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</si>
  <si>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</si>
  <si>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</si>
  <si>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</si>
  <si>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</si>
  <si>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>Финансовая оценка применения мер муниципального регулирования</t>
  </si>
  <si>
    <t>Наименование меры                                        муниципального регулирования</t>
  </si>
  <si>
    <t>Финансовая оценка результата, тыс. руб.</t>
  </si>
  <si>
    <t>Краткое обоснование необходимости применения меры</t>
  </si>
  <si>
    <t>к муниципальной Программе</t>
  </si>
  <si>
    <t>Сведения о составе и значениях целевых показателей (индикаторов) муниципальной программы</t>
  </si>
  <si>
    <t>№</t>
  </si>
  <si>
    <t>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</si>
  <si>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</si>
  <si>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</si>
  <si>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</si>
  <si>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2018 год</t>
  </si>
  <si>
    <t>2019 год</t>
  </si>
  <si>
    <t>отчет</t>
  </si>
  <si>
    <t>оценка</t>
  </si>
  <si>
    <t>прогноз</t>
  </si>
  <si>
    <t>Уровень фактической обеспеченности клубами и учреждениями клубного типа от нормативной потребности</t>
  </si>
  <si>
    <t>процент</t>
  </si>
  <si>
    <t>Уровень фактической обеспеченности парками культуры и отдыха от нормативной потребности</t>
  </si>
  <si>
    <t>Увеличение посещаемости организаций культуры (по отношению к базовому значению на 1 января 2018 года)</t>
  </si>
  <si>
    <t>Число книговыдач</t>
  </si>
  <si>
    <t>единица</t>
  </si>
  <si>
    <t xml:space="preserve"> Количество пользователей</t>
  </si>
  <si>
    <t>Количество записей в электронном каталоге</t>
  </si>
  <si>
    <t>Увеличение доли представленных (во всех формах) зрителю музейных предметов в общем количестве музейных предметов основного фонда</t>
  </si>
  <si>
    <t>Количество выставочных проектов</t>
  </si>
  <si>
    <t>Доля 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</si>
  <si>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</t>
  </si>
  <si>
    <t>-</t>
  </si>
  <si>
    <t>Уровень удовлетворенности жителей муниципального образования «Город Воткинск» качеством предоставления муниципальных услуг в сфере культуры</t>
  </si>
  <si>
    <t>Количество волонтеров, вовлеченных в программу «Волонтеры культуры»</t>
  </si>
  <si>
    <t>Перечень основных мероприятий муниципальной программы</t>
  </si>
  <si>
    <t>Наименование подпрограммы, основного мероприятия, мероприятия</t>
  </si>
  <si>
    <t xml:space="preserve">Ответственный исполнитель, соисполнители </t>
  </si>
  <si>
    <t>Ожидаемый непосредственный результат</t>
  </si>
  <si>
    <t>Взаимосвязь с целевыми показателями/ индикаторами</t>
  </si>
  <si>
    <t>Мп</t>
  </si>
  <si>
    <t>Организация и проведение городских культурно – массовых  мероприятий</t>
  </si>
  <si>
    <t>Организация и проведение городских культурно - массовых мероприятий</t>
  </si>
  <si>
    <t>Организация и проведение городских культурно - досуговых мероприятий, согласно утвержденному плану мероприятий</t>
  </si>
  <si>
    <t>Участие досуговых учреждений в мероприятиях, в том числе республиканских, всероссийских, и международных фестивалях, конкурсах в области культуры и искусства.</t>
  </si>
  <si>
    <t>Обеспечение деятельности муниципальных культурно - досуговых учреждений</t>
  </si>
  <si>
    <t>Организация и проведение мероприятий</t>
  </si>
  <si>
    <t>Организация и проведение ежегодно не менее 370 мероприятий: праздников, фестивалей, торжественных мероприятий, народных гуляний, смотров, конкурсов, выставок, мастер-классов  путем выполнения муниципального задания культурно-досуговых учреждений</t>
  </si>
  <si>
    <t>Организация деятельности не менее 72 клубных формирований и формирований самодеятельного народного творчества.  Сохранение не менее 22  клубных формирований, имеющих звание «Народный», «Образцовый».</t>
  </si>
  <si>
    <t>Внедрение в учреждениях культуры системы ежегодного мониторинга удовлетворенности потребителей качеством предоставляемых услуг.</t>
  </si>
  <si>
    <t>Увеличение процента удовлетворенности потребителей качеством и доступностью предоставляемых услуг до 92 %</t>
  </si>
  <si>
    <t>Управление культуры, спорта и молодежной политики.</t>
  </si>
  <si>
    <t>Уменьшение доли учреждений культуры, находящихся в неудовлетворительном состоянии (при условии финансирования)</t>
  </si>
  <si>
    <t>Мероприятия по развитию учреждений культуры, связанные с обновлением и модернизацией материально-технической базы учреждений, приобретением специального оборудования.</t>
  </si>
  <si>
    <t>Обновление и модернизация материально-технической базы учреждений, приобретение специального оборудования (при условии финансирования)</t>
  </si>
  <si>
    <t>Обеспечение деятельности муниципальных библиотек</t>
  </si>
  <si>
    <t>Библиотечное, библиографическое и информационное обслуживание пользователей библиотеки:</t>
  </si>
  <si>
    <t>-в стационарных условиях;</t>
  </si>
  <si>
    <t>- вне стационара</t>
  </si>
  <si>
    <t>-через сеть интернет</t>
  </si>
  <si>
    <t>Ежегодно количество посещений не менее  244,3 тыс.</t>
  </si>
  <si>
    <t>03.2.2; 03.2.3;</t>
  </si>
  <si>
    <t>Формирование, учет, изучение, обеспечение физического сохранения и безопасности фондов библиотеки.</t>
  </si>
  <si>
    <t>Ежегодно не менее 1500 единиц обработанных документов. Ежемесячное проведение санитарных дней, полное обеспыливание фонда.</t>
  </si>
  <si>
    <t xml:space="preserve">Создание ежегодно не менее 1500 единиц записей в электронный каталог с занесением новых поступлений и ретроконверсии. </t>
  </si>
  <si>
    <t>Комплектование библиотечных фондов.</t>
  </si>
  <si>
    <t>Обеспечение обновляемости библиотечных фондов не менее 3 % от годовой книговыдачи (при условии финансирования)</t>
  </si>
  <si>
    <t>Мероприятия, связанные с обновлением и модернизацией материально-технической базы МБУ «ЦБС», приобретением специального оборудования.</t>
  </si>
  <si>
    <t>Уплата налога на имущество МБУ «ЦБС», земельного налога</t>
  </si>
  <si>
    <t>Создание модельных муниципальных библиотек в рамках реализации регионального проекта «Обеспечение качественно нового уровня развития инфраструктуры культуры» «Культурная среда»</t>
  </si>
  <si>
    <t xml:space="preserve">Создание не менее 2  модельных муниципальных библиотек позволит улучшить качество библиотечного обслуживания, получить доступ к современным универсальным информационным ресурсам. </t>
  </si>
  <si>
    <t>03.2.1; 03.2.2; 03.2.3</t>
  </si>
  <si>
    <t>Обеспечение деятельности муниципальных музеев</t>
  </si>
  <si>
    <t>Публичный показ музейных предметов, музейных коллекций»</t>
  </si>
  <si>
    <t xml:space="preserve"> - в стационарных условиях;</t>
  </si>
  <si>
    <t>- вне стационарных условиях</t>
  </si>
  <si>
    <t>Ежегодное привлечение в музеи не менее 38 тыс. человек посетителей.</t>
  </si>
  <si>
    <t>Создание экспозиций (выставок) музеев, организация выездных выставок:</t>
  </si>
  <si>
    <t>- в стационарных условиях;</t>
  </si>
  <si>
    <t>- вне стационарных условиях;</t>
  </si>
  <si>
    <t>- через сеть Интернет.</t>
  </si>
  <si>
    <t xml:space="preserve">Ежегодная организация и проведение не менее 72  экспозиций (выставок) </t>
  </si>
  <si>
    <t>Формирование, учет, изучение, обеспечение физического сохранения и безопасности музейных предметов, музейных коллекций</t>
  </si>
  <si>
    <t>Обновление и модернизация материально-технической базы музея, приобретение специального оборудования (при условии финансирования)</t>
  </si>
  <si>
    <t>Мероприятия в области сохранения, использования, популяризации и  охраны объектов культурного наследия, находящихся в муниципальной собственности.</t>
  </si>
  <si>
    <t>Управление культуры, спорта и молодежной политики, управление муниципального имущества и земельных ресурсов, управление капитального строительства управление архитектуры</t>
  </si>
  <si>
    <t>Учет объектов культурного наследия, направление сведений об объектах культурного наследия в единый государственный реестр объектов культурного наследия.</t>
  </si>
  <si>
    <t>Управление культуры, спорта и молодежной политики, управление муниципального имущества и земельных ресурсов, управление архитектуры</t>
  </si>
  <si>
    <t>Проведение ремонтных работ по сохранению объектов культурного наследия, находящихся в муниципальной собственности, в том числе разработка проектной документации.</t>
  </si>
  <si>
    <t>Организация деятельности, связанная с функционированием системы независимой оценки качества работы организаций культуры</t>
  </si>
  <si>
    <t>Организация работ по повышению эффективности деятельности муниципальных учреждений культуры, в том числе контроль за выполнением муниципального задания и эффективного использованию бюджетных средств.</t>
  </si>
  <si>
    <t>Контроль за выполнением муниципального задания</t>
  </si>
  <si>
    <t>Мероприятия по реализации регионального проекта «Создание условий для реализации творческого потенциала нации» «Творческие люди»</t>
  </si>
  <si>
    <t xml:space="preserve">Участия в Фестивале любительских творческих коллективов с вручением грантов лучшим коллективам. </t>
  </si>
  <si>
    <t xml:space="preserve">Повышение квалификации творческих и управленческих кадров в сфере культуры </t>
  </si>
  <si>
    <t xml:space="preserve">Реализация федеральной программы «Волонтеры культуры», направленной на поддержку добровольческого движения на региональном уровне. </t>
  </si>
  <si>
    <t>Организация онлайн-трансляций мероприятий, размещаемых на портале «Культура.РФ» в рамках регионального проекта «Цифровизация услуг и формирование информационного пространства в сфере культуры» «Цифровая культура»</t>
  </si>
  <si>
    <t>Срок выполне-ния</t>
  </si>
  <si>
    <t>03.3.3; 03.3.4</t>
  </si>
  <si>
    <t xml:space="preserve"> 03.2.4</t>
  </si>
  <si>
    <t xml:space="preserve"> 03.5.3</t>
  </si>
  <si>
    <t xml:space="preserve">03.2.5; </t>
  </si>
  <si>
    <t xml:space="preserve"> 03.2.6</t>
  </si>
  <si>
    <t xml:space="preserve"> 03.2.7</t>
  </si>
  <si>
    <t xml:space="preserve"> 03.3.2</t>
  </si>
  <si>
    <t xml:space="preserve"> 03.3.1</t>
  </si>
  <si>
    <t xml:space="preserve"> 03.4.1</t>
  </si>
  <si>
    <t xml:space="preserve"> 03.5.2</t>
  </si>
  <si>
    <t xml:space="preserve"> 03.5.1</t>
  </si>
  <si>
    <t xml:space="preserve"> 03.5.4</t>
  </si>
  <si>
    <t>05</t>
  </si>
  <si>
    <t>06</t>
  </si>
  <si>
    <t>07</t>
  </si>
  <si>
    <t>Прогнозная (справочная) оценка ресурсного обеспечения  реализации муниципальной программы 
за счет всех источников финансирования</t>
  </si>
  <si>
    <t>муниципального образования «Город Воткинск»</t>
  </si>
  <si>
    <t>Организация досуга и предоставление услуг организаций культуры</t>
  </si>
  <si>
    <t>тысяч человек</t>
  </si>
  <si>
    <t xml:space="preserve">Количество участников клубных формирований </t>
  </si>
  <si>
    <t xml:space="preserve">Количество платных посещений культурно-массовых мероприятий клубов и домов культуры </t>
  </si>
  <si>
    <t xml:space="preserve">Количество платных посещений парков культуры и отдыха </t>
  </si>
  <si>
    <t>Количество посещений общедоступных (публичных) библиотек</t>
  </si>
  <si>
    <t>Количество посещений музеев         (по билетам)</t>
  </si>
  <si>
    <t xml:space="preserve">Количество зрителей на сеансах отечественных фильмов </t>
  </si>
  <si>
    <t>Уровень фактической обеспеченности библиотеками от нормативной потребности</t>
  </si>
  <si>
    <t>Рост количества участников клубных формирований (по отношению к базовому значению на 1 января 2018 года</t>
  </si>
  <si>
    <t>Рост количества платных посещений культурно-массовых мероприятий клубов и домов культуры (по отношению к базовому значению на 1 января 2018 года)</t>
  </si>
  <si>
    <t>Рост количества посещений парков культуры и отдыха (по отношению к базовому значению на 1 января 2018 года)</t>
  </si>
  <si>
    <t>Рост зрителей на сеансах отечественных фильмов (по отношению к базовому значению на 1 января 2018 года)</t>
  </si>
  <si>
    <t>Рост количества посещений общедоступных (публичных) библиотек (по отношению к базовому значению на 1 января 2018 года)</t>
  </si>
  <si>
    <t>Рост количества посещений музеев (по отношению к базовому значению на 1 января 2018 года)</t>
  </si>
  <si>
    <t>Обновление книжного фонда (от годовой книговыдачи)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</si>
  <si>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 </t>
  </si>
  <si>
    <t xml:space="preserve">Организация досуга и предоставление услуг организаций культуры </t>
  </si>
  <si>
    <t xml:space="preserve"> 03.5.5</t>
  </si>
  <si>
    <t xml:space="preserve"> 03.2.2; 03.2.3</t>
  </si>
  <si>
    <t>Управление капитального строительства, управление ЖКХ, управление архитектуры и градостроительства Администрации г. Воткинска</t>
  </si>
  <si>
    <t xml:space="preserve">Проведение ремонтных, реставрационных работ и благоустройство воинских захоронений </t>
  </si>
  <si>
    <t>Установка мемориальных знаков на воинских захоронениях</t>
  </si>
  <si>
    <t>Обеспечение участия досуговых учреждений в мероприятиях, в том числе республиканских, всероссийских  и международных фестивалях, конкурсах в области культуры и искусства. Представление творчества коллективов муниципального образования «Город Воткинск» на республиканском, всероссийском, международном  уровнях.</t>
  </si>
  <si>
    <t>Управление культуры, спорта и молодежной политики</t>
  </si>
  <si>
    <t>Удельный вес населения, участвующего в платных культурно-досуговых мероприятиях, проводимых муниципальными учреждениями</t>
  </si>
  <si>
    <t>Среднее число участников клубных формирований в расчете на 1000 человек населения</t>
  </si>
  <si>
    <t xml:space="preserve"> 03.1.13</t>
  </si>
  <si>
    <t>03.1.6 - 03.1.13</t>
  </si>
  <si>
    <t>03.1.3; 03.1.4; 03.1.5</t>
  </si>
  <si>
    <t>03.1.11; 03.1.12; 03.1.13</t>
  </si>
  <si>
    <t>Повышение результативности и эффективности сферы культуры в городе Воткинске.Повышение престижа профессии за счет роста заработной платы в отрасли, привлечение в отрасль квалифицированных кадров.</t>
  </si>
  <si>
    <t xml:space="preserve">Улучшение состояния объектов культурного наследия  (памятников истории и культуры), находящихся в муниципальной собственности.  Ежегодное проведение работ по сохранению не менее 1 объекта культурного наследия, находящихся в муниципальной собственности </t>
  </si>
  <si>
    <t>Мероприятия по восстановлению (ремонту, реставрации, благоустройству) воинских захоронений на территории муниципального образования «Город Воткинск»</t>
  </si>
  <si>
    <t>Улучшение состояния воинских захоронений на территории муниципального образования «Город Воткинск»</t>
  </si>
  <si>
    <t>Проверка состояния объектов культурного наследия, сбор информации, проверка паспортов, охранных обязательств на ОКН.</t>
  </si>
  <si>
    <t xml:space="preserve">Повышена квалификация не менее 30 творческих и управленческих кадров в сфере культуры на базе 15 Центров непрерывного образования и повышения квалификации творческих и управленческих кадров в сфере культуры. </t>
  </si>
  <si>
    <t>муниципального образования "Город Воткинск"</t>
  </si>
  <si>
    <t>В рамках данной программы, меры муниципального регулирования, подлежащие финансовой оценке, не применяются</t>
  </si>
  <si>
    <t>Библиотечное, библиографическое и информационное обслуживание пользователей библиотеки в стационаре</t>
  </si>
  <si>
    <t>Расходы бюджета муниципального образования "Город Воткинск"  на оказание муниципальной услуги/работы</t>
  </si>
  <si>
    <t>Расходы бюджета муниципального образования  "Город Воткинск" на оказание муниципальной услуги/работы</t>
  </si>
  <si>
    <t>Формирование ,учет,изучение,обеспечение физического сохранения и безопасности музейных предметов,музейных коллекций</t>
  </si>
  <si>
    <t>09</t>
  </si>
  <si>
    <t>Участие учреждений в грантовых конкурсах, поддержка гражданских инициатив, в том числе деятельности социально ориентированных некоммерческих организаций,  в области культуры и искусства</t>
  </si>
  <si>
    <t xml:space="preserve">Поддержка профессионального развития и совершенствования материально-технической базы учреждений культуры. Ежегодное оформление не менее 3 грантовых заявок.
</t>
  </si>
  <si>
    <t>Реализация установленных полномочий (функций) управления культуры, спорта и молодежной политики Администрации г. Воткинска. Организация управления Программой «Развитие культуры на 2020-2024 годы»</t>
  </si>
  <si>
    <t>Уплата налога на имущество муниципальных культурно - досуговых учреждений, земельного налога</t>
  </si>
  <si>
    <t>Выполнение обязательств по уплате  налога на имущество муниципальных культурно - досуговых учреждений, земельного налога.</t>
  </si>
  <si>
    <t>Выполнение обязательств по уплате  налога на имущество МБУ «ЦБС»,           земельного налога.</t>
  </si>
  <si>
    <t>Уплата налога на имущество МАУ «Музей истории и культуры г.Воткинска», земельного налога</t>
  </si>
  <si>
    <t>Выполнение обязательств по уплате  налога на имущество «Музей истории и культуры г.Воткинска», земельного налога.</t>
  </si>
  <si>
    <t>Выполнение обязательств по уплате  налога на имущество Управления культуры и МКУ «Централизованная бухгалтерия учреждений культуры, спорта и молодежной политики» города Воткинска, земельного налога</t>
  </si>
  <si>
    <t xml:space="preserve"> 03.5.6</t>
  </si>
  <si>
    <t>Мероприятия, связанные с обновлением и модернизацией материально-технической базы культурно-досуговых учреждений, приобретением специального оборудования.</t>
  </si>
  <si>
    <t>Мероприятия, связанные с обновлением и модернизацией материально-технической базы МАУ «Музей истории и культуры г.Воткинска», приобретением специального оборудования.</t>
  </si>
  <si>
    <t>Обновление и модернизация материально-технической базы филиалов библиотек, приобретение специального оборудования (при условии финансирования)</t>
  </si>
  <si>
    <t>10</t>
  </si>
  <si>
    <t>11</t>
  </si>
  <si>
    <t>Увеличение количества граждан, вовлеченных в культурную деятельность путем поддержки и реализации творческих инициатив. Создание волонтерских, добровольческих объединений на базе учреждений культуры. Вовлечение в программу "Волонтеры культуры" не менее 100 человек.</t>
  </si>
  <si>
    <t>0350360630</t>
  </si>
  <si>
    <t>Капитальный, текущий  ремонт и реконструкция учреждений культуры</t>
  </si>
  <si>
    <t>0350561610</t>
  </si>
  <si>
    <t>03203S1610</t>
  </si>
  <si>
    <t>0350461600</t>
  </si>
  <si>
    <t>Формирование, учет, изучение,физического сохранения и безопасности фондов библиотек, включая оцифровку фондов</t>
  </si>
  <si>
    <t>Создание экспозиций (выстовок) музеев, организация выездных выстовок</t>
  </si>
  <si>
    <t>Количество клубных формирований</t>
  </si>
  <si>
    <t>Приложение 5</t>
  </si>
  <si>
    <r>
      <t>Капитальный, текущий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ремонт и реконструкция учреждений культуры</t>
    </r>
  </si>
  <si>
    <r>
      <t>Капитальный, текущий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ремонт и реконструкция культурно-досуговых учреждений</t>
    </r>
  </si>
  <si>
    <r>
      <t>Капитальный, текущий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ремонт и реконструкция МБУ "ЦБС"</t>
    </r>
  </si>
  <si>
    <r>
      <t>Капитальный, текущий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ремонт и реконструкция МАУ "Музей истории и культуры г.Воткинска"</t>
    </r>
  </si>
  <si>
    <t>2025 год</t>
  </si>
  <si>
    <t>Создание мультимедиа-гидов по экспозициям и выставочным проектам, при посещении которых доступно получение сведений о произведениях с использованием технологии дополнительной реальности</t>
  </si>
  <si>
    <t xml:space="preserve">Оцифровка краеведческих печатных изданий для создания Электронной библиотеки.            </t>
  </si>
  <si>
    <t>Цифровая культура</t>
  </si>
  <si>
    <t>12</t>
  </si>
  <si>
    <t>13</t>
  </si>
  <si>
    <t>Обеспечение детских музыкальных, художественных, хореографических школ, школ искусств, училищ необходимыми инструментами, оборудованием и материалами</t>
  </si>
  <si>
    <t>Модернизация (капитальный ремонт, реконструкция) региональных и муниципальных детских школ искусств по видам искусств</t>
  </si>
  <si>
    <t>Обеспечение  детских школ искусств музыкальными инструментами</t>
  </si>
  <si>
    <t>Получены субсидии из федерального бюджета на условиях софинансирования на модернизацию (капитальный ремонт и реконструкцию) детских школ искусств</t>
  </si>
  <si>
    <t>Техническое оснащение муниципальных музеев</t>
  </si>
  <si>
    <t>Обновление и модернизация материально-технической базы МАУ «Музей истории и культуры г.Воткинска»</t>
  </si>
  <si>
    <t xml:space="preserve">03.2.2
03.3.3
03.3.4
</t>
  </si>
  <si>
    <t>Оказание муниципальных услуги/работ по показу кинофильмов. Увеличение количества зрителей на сеансах отечественных фильмов не менее 5,21 тыс.чел. к 2024 году</t>
  </si>
  <si>
    <t>%</t>
  </si>
  <si>
    <t>Количество мультимедиа-гидов по экспозициям и выставочным проектам, при посещении которых доступно получение сведений о произведениях с использованием технологии дополнительной реальности</t>
  </si>
  <si>
    <t xml:space="preserve">Количество оцифрованных краеведческих печатных изданий для создания Электронной библиотеки. </t>
  </si>
  <si>
    <t>03.06.1</t>
  </si>
  <si>
    <t>03.06.3</t>
  </si>
  <si>
    <t>03.06.4</t>
  </si>
  <si>
    <t>03.05.13</t>
  </si>
  <si>
    <t>Количество размещенных в сети "Интернет" контента, направленного на укрепление гражданской идентичности и духовно-нравственных ценностей среди молодежи, рост в %</t>
  </si>
  <si>
    <t xml:space="preserve"> Ежегодная оцифровка  не менее 10 наименований.</t>
  </si>
  <si>
    <t>2020-2025 годы</t>
  </si>
  <si>
    <t xml:space="preserve">2020-2025 годы </t>
  </si>
  <si>
    <t>Соотношение средней заработной платы работников учреждений культуры г. Воткинска к средней заработной плате  по Удмуртской Республике</t>
  </si>
  <si>
    <t>тыс.руб.</t>
  </si>
  <si>
    <t>Среднемесячная заработная плата работников  учреждений культуры и искусства</t>
  </si>
  <si>
    <t>Обеспечение финансовой работы, по средствам финансирования содержания МКУ «Центр учета и отчетности г.Воткинска»</t>
  </si>
  <si>
    <t>Управление культуры, спорта и молодежной политики, МКУ «Центр учета и отчетности г.Воткинска»</t>
  </si>
  <si>
    <t>Уплата налога на имущество Управления культуры и МКУ «Центр учета и отчетности г.Воткинска»земельного налога</t>
  </si>
  <si>
    <t>Результаты независимой оценки качества  условий оказаний услуг муниципальными организациями в сфере культуры</t>
  </si>
  <si>
    <t>Управление культуры, спорта и молодежной политики, МКУ «Центр учета и отчетности  города Воткинска"»</t>
  </si>
  <si>
    <t>Управление культуры, спорта и молодежной политики, МКУ "УКС города Воткинска"</t>
  </si>
  <si>
    <t>МКУ "УКС города Воткинска",Управление ЖКХ, Управление архитектуры и градостроительства Администрации г. Воткинска</t>
  </si>
  <si>
    <t>Управление культуры, спорта и молодежной политики, МКУ «Центр учета и отчетности г.Воткинска», Администрация г. Воткинска</t>
  </si>
  <si>
    <t>Создание и размещение в сети "Интернет" контентов, направленного на укрепление гражданской идентичности и духовно-нравственных ценностей среди молодежи</t>
  </si>
  <si>
    <t>МКУ "УКС города Воткинска",Управление ЖКХ Администрации г. Воткинска, Администрация г. Воткинска</t>
  </si>
  <si>
    <t>"Приложение 1</t>
  </si>
  <si>
    <t>"Приложение 2</t>
  </si>
  <si>
    <t>"Приложение 3</t>
  </si>
  <si>
    <t>Приложение  4</t>
  </si>
  <si>
    <t>2026 год</t>
  </si>
  <si>
    <t>Количество выставок</t>
  </si>
  <si>
    <t>Развитие культуры на 2020-2025 годы</t>
  </si>
  <si>
    <t>Управление жилищно-комунального хозяйства</t>
  </si>
  <si>
    <t>935</t>
  </si>
  <si>
    <t>Управление капитального строительства</t>
  </si>
  <si>
    <t>940</t>
  </si>
  <si>
    <t>240  620</t>
  </si>
  <si>
    <t>0310160119</t>
  </si>
  <si>
    <t>0310261650</t>
  </si>
  <si>
    <t>0320161650</t>
  </si>
  <si>
    <t>Модернизация библиотек в части комплектования книжных фондов муниципальных библиотек</t>
  </si>
  <si>
    <t>0320261610</t>
  </si>
  <si>
    <t>03202S1610</t>
  </si>
  <si>
    <t>03202L5190</t>
  </si>
  <si>
    <t>03202R5190</t>
  </si>
  <si>
    <t>032025519F</t>
  </si>
  <si>
    <t>03202S8620</t>
  </si>
  <si>
    <t>0320208620</t>
  </si>
  <si>
    <t>0320361610</t>
  </si>
  <si>
    <t>032036161Д</t>
  </si>
  <si>
    <t>032А154540</t>
  </si>
  <si>
    <t>032А15454F</t>
  </si>
  <si>
    <t>620</t>
  </si>
  <si>
    <t>0330161609</t>
  </si>
  <si>
    <t>033016160С</t>
  </si>
  <si>
    <t>0330561600</t>
  </si>
  <si>
    <t>033А155900</t>
  </si>
  <si>
    <t xml:space="preserve">  04</t>
  </si>
  <si>
    <t>0340162339</t>
  </si>
  <si>
    <t>0340262330</t>
  </si>
  <si>
    <t>03402R2990</t>
  </si>
  <si>
    <t>Реализация установленных полномочий (функций) управления культуры, спорта и молодежной политики Администрации г. Воткинска. Организация управления Программой «Развитие культуры на 2020-2026 годы»</t>
  </si>
  <si>
    <t>121  122  129 240</t>
  </si>
  <si>
    <t>0350160039</t>
  </si>
  <si>
    <t>121    129</t>
  </si>
  <si>
    <t xml:space="preserve">111   112   119   244    852 </t>
  </si>
  <si>
    <t>035026012Д</t>
  </si>
  <si>
    <t>610   620</t>
  </si>
  <si>
    <t>0350360620</t>
  </si>
  <si>
    <t>0350400830</t>
  </si>
  <si>
    <t>0350461620</t>
  </si>
  <si>
    <t>035046162Д</t>
  </si>
  <si>
    <t>0350461650</t>
  </si>
  <si>
    <t>0350462800</t>
  </si>
  <si>
    <t>0350460180</t>
  </si>
  <si>
    <t>0350468810</t>
  </si>
  <si>
    <t>0350408810</t>
  </si>
  <si>
    <t>03504S8810</t>
  </si>
  <si>
    <t>0350561600</t>
  </si>
  <si>
    <t>0350561620</t>
  </si>
  <si>
    <t>0350561627</t>
  </si>
  <si>
    <t>610  620</t>
  </si>
  <si>
    <t>035А125190</t>
  </si>
  <si>
    <t>035А12519S</t>
  </si>
  <si>
    <t>035А155190</t>
  </si>
  <si>
    <t>2020-2026 годы</t>
  </si>
  <si>
    <t xml:space="preserve">2020-2026 годы </t>
  </si>
  <si>
    <t>К 2026 году количество музейных предметов в музее составит  не менее 15 200 единиц хранения. Ежегодная реставрация не менее 1 музейного предмета.</t>
  </si>
  <si>
    <t>Улучшение организации деятельности централизованной бухгалтерии  и бухгалтерий муниципальных учреждений культуры, подведомственных Управлению.</t>
  </si>
  <si>
    <t xml:space="preserve">Охват организаций, оказывающих услуги в сфере культуры, независимой оценкой качества составит 100%, независимая оценка качества  работы каждой организации  проводится  один раз в три года. </t>
  </si>
  <si>
    <t xml:space="preserve">Направление  заявок для участия в фестивале любительских творческих коллективов с вручением грантов лучшим коллективам. </t>
  </si>
  <si>
    <t xml:space="preserve">Организовано не менее 3-х  онлайн-трансляции мероприятий, размещаемых на портале «Культура.РФ». </t>
  </si>
  <si>
    <t>2021-2026 годы</t>
  </si>
  <si>
    <t>2022-2026 годы</t>
  </si>
  <si>
    <t xml:space="preserve"> К 2026 году размещение "Интернет"  контента  на цифровых культурных ресурсах   130 %  (не менее  193,7 единиц)</t>
  </si>
  <si>
    <t xml:space="preserve"> К  2026 году  создать      мультимедиа-гидов не  менее 1 единицы.</t>
  </si>
  <si>
    <t>Приложение  6</t>
  </si>
  <si>
    <t xml:space="preserve">Приложение 3 к постановлению от         № </t>
  </si>
  <si>
    <t xml:space="preserve">«Развитие культуры на 2020-2026 годы» </t>
  </si>
  <si>
    <t xml:space="preserve">муниципальной программы "Развитие культуры на 2020-2026 годы" </t>
  </si>
  <si>
    <t>«Развитие культуры на 2020-2026 годы»</t>
  </si>
  <si>
    <t>«Развитие культуры на 2020-2026  годы»</t>
  </si>
  <si>
    <t>Приложение 2 к постановлению от     №</t>
  </si>
  <si>
    <t>«Развитие культуры на 2020-2026годы»</t>
  </si>
  <si>
    <t>муниципальной программы "Развитие культуры на 2020-2026  годы"</t>
  </si>
  <si>
    <t>Приложение 5 к постановлению                  от              №</t>
  </si>
  <si>
    <t>к постановлению от         №</t>
  </si>
  <si>
    <t>муниципальная программа "Развитие культуры на 2020-2026 годы"</t>
  </si>
  <si>
    <t xml:space="preserve">Приложение 1  к кпостановлению  Администрации г. Воткинска от         № </t>
  </si>
  <si>
    <t>к постановлению от               №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</si>
</sst>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_р_._-;\-* #,##0_р_._-;_-* &quot;-&quot;??_р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94"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/>
    <xf numFmtId="165" fontId="5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11" fillId="0" borderId="0" xfId="0" applyNumberFormat="1" applyFont="1"/>
    <xf numFmtId="0" fontId="9" fillId="0" borderId="0" xfId="0" applyFont="1" applyFill="1"/>
    <xf numFmtId="0" fontId="0" fillId="0" borderId="0" xfId="0" applyAlignment="1"/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 wrapText="1" indent="3"/>
    </xf>
    <xf numFmtId="165" fontId="5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23" fillId="0" borderId="0" xfId="0" applyFont="1"/>
    <xf numFmtId="0" fontId="16" fillId="0" borderId="0" xfId="0" applyFont="1" applyFill="1"/>
    <xf numFmtId="0" fontId="19" fillId="0" borderId="0" xfId="0" applyFont="1"/>
    <xf numFmtId="0" fontId="21" fillId="0" borderId="1" xfId="0" applyFont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0" xfId="0" applyFont="1"/>
    <xf numFmtId="49" fontId="2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1" fillId="0" borderId="0" xfId="0" applyFont="1"/>
    <xf numFmtId="0" fontId="11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Fill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9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0" fontId="4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/>
    <xf numFmtId="167" fontId="0" fillId="0" borderId="0" xfId="1" applyNumberFormat="1" applyFont="1"/>
    <xf numFmtId="49" fontId="2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0" fillId="0" borderId="0" xfId="0" applyNumberForma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/>
    <xf numFmtId="0" fontId="0" fillId="0" borderId="13" xfId="0" applyBorder="1"/>
    <xf numFmtId="0" fontId="0" fillId="0" borderId="0" xfId="0" applyBorder="1"/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/>
    <xf numFmtId="0" fontId="2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5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/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center" vertical="center" wrapText="1"/>
    </xf>
    <xf numFmtId="0" fontId="33" fillId="0" borderId="8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NumberFormat="1" applyFont="1"/>
    <xf numFmtId="0" fontId="36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/>
    </xf>
    <xf numFmtId="49" fontId="3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13" fillId="0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38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5" fontId="3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top"/>
    </xf>
    <xf numFmtId="165" fontId="40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165" fontId="39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/>
    </xf>
    <xf numFmtId="165" fontId="39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5" fontId="4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vertical="top" wrapText="1"/>
    </xf>
    <xf numFmtId="0" fontId="14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17" fillId="0" borderId="0" xfId="0" applyFont="1" applyFill="1"/>
    <xf numFmtId="0" fontId="21" fillId="0" borderId="1" xfId="0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0" fillId="0" borderId="0" xfId="0" applyAlignment="1"/>
    <xf numFmtId="0" fontId="4" fillId="0" borderId="0" xfId="0" applyFont="1"/>
    <xf numFmtId="0" fontId="0" fillId="0" borderId="0" xfId="0"/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4" fillId="0" borderId="1" xfId="0" applyFont="1" applyBorder="1"/>
    <xf numFmtId="0" fontId="13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0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3" fontId="13" fillId="0" borderId="1" xfId="0" applyNumberFormat="1" applyFont="1" applyBorder="1"/>
    <xf numFmtId="0" fontId="44" fillId="0" borderId="0" xfId="0" applyFont="1" applyBorder="1"/>
    <xf numFmtId="3" fontId="44" fillId="0" borderId="1" xfId="0" applyNumberFormat="1" applyFont="1" applyBorder="1"/>
    <xf numFmtId="0" fontId="2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4" fillId="0" borderId="0" xfId="0" applyNumberFormat="1" applyFont="1" applyAlignment="1">
      <alignment horizontal="right"/>
    </xf>
    <xf numFmtId="0" fontId="0" fillId="0" borderId="0" xfId="0" applyAlignment="1"/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 wrapText="1"/>
    </xf>
    <xf numFmtId="164" fontId="33" fillId="0" borderId="8" xfId="1" applyFont="1" applyBorder="1" applyAlignment="1">
      <alignment horizontal="center" vertical="center" wrapText="1"/>
    </xf>
    <xf numFmtId="164" fontId="33" fillId="0" borderId="3" xfId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14" fontId="33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Font="1" applyBorder="1"/>
    <xf numFmtId="0" fontId="0" fillId="0" borderId="0" xfId="0"/>
    <xf numFmtId="0" fontId="34" fillId="0" borderId="2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0" fillId="0" borderId="13" xfId="0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15" xfId="0" applyFont="1" applyBorder="1"/>
    <xf numFmtId="0" fontId="33" fillId="0" borderId="2" xfId="0" applyNumberFormat="1" applyFont="1" applyBorder="1" applyAlignment="1">
      <alignment horizontal="center" vertical="center" wrapText="1"/>
    </xf>
    <xf numFmtId="0" fontId="33" fillId="0" borderId="8" xfId="0" applyNumberFormat="1" applyFont="1" applyBorder="1" applyAlignment="1">
      <alignment horizontal="center" vertical="center" wrapText="1"/>
    </xf>
    <xf numFmtId="0" fontId="33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32" fillId="0" borderId="2" xfId="0" applyNumberFormat="1" applyFont="1" applyFill="1" applyBorder="1" applyAlignment="1">
      <alignment horizontal="center" vertical="top"/>
    </xf>
    <xf numFmtId="49" fontId="32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32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top"/>
    </xf>
    <xf numFmtId="49" fontId="32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NumberFormat="1" applyFont="1" applyAlignment="1">
      <alignment horizontal="right" vertical="top" wrapText="1"/>
    </xf>
    <xf numFmtId="0" fontId="26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%20&#1087;&#1088;&#1080;&#1083;&#1086;&#1078;&#1077;&#1085;&#1080;&#1103;%204,5,6%202022,2023,2024,%202025%20&#1075;&#1086;&#1076;&#1099;%20(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4"/>
      <sheetName val="Приложение5+"/>
      <sheetName val="Приложение6+"/>
    </sheetNames>
    <sheetDataSet>
      <sheetData sheetId="0"/>
      <sheetData sheetId="1">
        <row r="20">
          <cell r="M20">
            <v>78909</v>
          </cell>
          <cell r="N20">
            <v>79327.899999999994</v>
          </cell>
          <cell r="O20">
            <v>81588.120320000002</v>
          </cell>
          <cell r="P20">
            <v>80704.12</v>
          </cell>
          <cell r="Q20">
            <v>78379.92</v>
          </cell>
          <cell r="R20">
            <v>78379.92</v>
          </cell>
          <cell r="S20">
            <v>78379.92</v>
          </cell>
        </row>
        <row r="26">
          <cell r="M26">
            <v>30365.8</v>
          </cell>
          <cell r="N26">
            <v>38223.79</v>
          </cell>
        </row>
        <row r="27">
          <cell r="O27">
            <v>27052.082999999999</v>
          </cell>
          <cell r="P27">
            <v>29623.360000000001</v>
          </cell>
          <cell r="Q27">
            <v>28817.26</v>
          </cell>
          <cell r="R27">
            <v>28817.26</v>
          </cell>
          <cell r="S27">
            <v>28817.26</v>
          </cell>
        </row>
        <row r="31">
          <cell r="O31">
            <v>0</v>
          </cell>
          <cell r="P31">
            <v>7.62</v>
          </cell>
          <cell r="Q31">
            <v>40</v>
          </cell>
          <cell r="R31">
            <v>40</v>
          </cell>
          <cell r="S31">
            <v>40</v>
          </cell>
        </row>
        <row r="32">
          <cell r="P32">
            <v>399.23847999999998</v>
          </cell>
        </row>
        <row r="33">
          <cell r="O33">
            <v>399.98200000000003</v>
          </cell>
          <cell r="Q33">
            <v>395.24610000000001</v>
          </cell>
          <cell r="R33">
            <v>0</v>
          </cell>
          <cell r="S33">
            <v>0</v>
          </cell>
        </row>
        <row r="36">
          <cell r="M36">
            <v>399.2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9">
          <cell r="O39">
            <v>360</v>
          </cell>
          <cell r="P39">
            <v>460</v>
          </cell>
          <cell r="Q39">
            <v>360</v>
          </cell>
          <cell r="R39">
            <v>360</v>
          </cell>
          <cell r="S39">
            <v>360</v>
          </cell>
        </row>
        <row r="43">
          <cell r="M43">
            <v>7686</v>
          </cell>
          <cell r="N43">
            <v>9376.3799999999992</v>
          </cell>
        </row>
        <row r="44">
          <cell r="O44">
            <v>8566.4872500000001</v>
          </cell>
          <cell r="P44">
            <v>8931.7569999999996</v>
          </cell>
          <cell r="Q44">
            <v>8771.1299999999992</v>
          </cell>
          <cell r="R44">
            <v>8771.1299999999992</v>
          </cell>
          <cell r="S44">
            <v>8771.1299999999992</v>
          </cell>
        </row>
        <row r="48">
          <cell r="O48">
            <v>3064.471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O49">
            <v>319</v>
          </cell>
          <cell r="Q49">
            <v>0</v>
          </cell>
          <cell r="R49">
            <v>0</v>
          </cell>
          <cell r="S49">
            <v>0</v>
          </cell>
        </row>
        <row r="50">
          <cell r="M50">
            <v>0.7</v>
          </cell>
          <cell r="N50">
            <v>0</v>
          </cell>
        </row>
        <row r="51">
          <cell r="M51">
            <v>460</v>
          </cell>
        </row>
        <row r="54">
          <cell r="P54">
            <v>28</v>
          </cell>
        </row>
        <row r="55">
          <cell r="P55">
            <v>2577.3000000000002</v>
          </cell>
        </row>
        <row r="57">
          <cell r="N57">
            <v>64735.700000000004</v>
          </cell>
          <cell r="O57">
            <v>22652.279020000002</v>
          </cell>
          <cell r="P57">
            <v>6448.71</v>
          </cell>
          <cell r="Q57">
            <v>4904.3</v>
          </cell>
          <cell r="R57">
            <v>4904.3</v>
          </cell>
          <cell r="S57">
            <v>4904.3</v>
          </cell>
        </row>
        <row r="60">
          <cell r="M60">
            <v>0</v>
          </cell>
        </row>
        <row r="61">
          <cell r="M61">
            <v>16666.5</v>
          </cell>
        </row>
        <row r="62">
          <cell r="M62">
            <v>350</v>
          </cell>
        </row>
        <row r="63">
          <cell r="M63">
            <v>736.8</v>
          </cell>
        </row>
        <row r="66">
          <cell r="M66">
            <v>1450</v>
          </cell>
        </row>
        <row r="67">
          <cell r="M67">
            <v>181</v>
          </cell>
        </row>
        <row r="68">
          <cell r="M68">
            <v>293.5</v>
          </cell>
        </row>
        <row r="69">
          <cell r="M69">
            <v>0</v>
          </cell>
        </row>
        <row r="70">
          <cell r="M70">
            <v>288.10000000000002</v>
          </cell>
        </row>
        <row r="71">
          <cell r="M71">
            <v>125</v>
          </cell>
        </row>
        <row r="72">
          <cell r="M72">
            <v>200.2</v>
          </cell>
        </row>
        <row r="73">
          <cell r="M73">
            <v>0</v>
          </cell>
        </row>
        <row r="75">
          <cell r="M75">
            <v>0</v>
          </cell>
        </row>
        <row r="79">
          <cell r="M79">
            <v>43.9</v>
          </cell>
        </row>
        <row r="80">
          <cell r="M80">
            <v>262.60000000000002</v>
          </cell>
        </row>
        <row r="82">
          <cell r="M82">
            <v>94.4</v>
          </cell>
        </row>
        <row r="83">
          <cell r="O83">
            <v>8802.69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6">
          <cell r="O86">
            <v>8080.8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</sheetData>
      <sheetData sheetId="2">
        <row r="36">
          <cell r="G36">
            <v>2050.9</v>
          </cell>
        </row>
        <row r="37">
          <cell r="G37">
            <v>12217.1</v>
          </cell>
        </row>
        <row r="60">
          <cell r="G60">
            <v>22638.39</v>
          </cell>
        </row>
        <row r="61">
          <cell r="G61">
            <v>32563.599999999999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opLeftCell="A7" zoomScale="130" zoomScaleNormal="130" workbookViewId="0">
      <selection activeCell="I13" sqref="I13"/>
    </sheetView>
  </sheetViews>
  <sheetFormatPr defaultRowHeight="15"/>
  <cols>
    <col min="1" max="1" width="4" style="73" customWidth="1"/>
    <col min="2" max="2" width="4.5703125" style="70" customWidth="1"/>
    <col min="3" max="3" width="4.140625" style="70" customWidth="1"/>
    <col min="4" max="4" width="29" style="70" customWidth="1"/>
    <col min="5" max="5" width="9.140625" style="70"/>
    <col min="6" max="7" width="9.140625" style="70" customWidth="1"/>
    <col min="8" max="8" width="10.7109375" style="70" customWidth="1"/>
    <col min="9" max="16384" width="9.140625" style="70"/>
  </cols>
  <sheetData>
    <row r="1" spans="1:15" s="94" customFormat="1" ht="69" customHeight="1">
      <c r="K1" s="235" t="s">
        <v>390</v>
      </c>
      <c r="L1" s="235"/>
    </row>
    <row r="2" spans="1:15" s="94" customFormat="1"/>
    <row r="3" spans="1:15" s="69" customFormat="1">
      <c r="A3" s="84"/>
      <c r="B3" s="70"/>
      <c r="C3" s="70"/>
      <c r="D3" s="70"/>
      <c r="E3" s="70"/>
      <c r="F3" s="70"/>
      <c r="G3" s="70"/>
      <c r="H3" s="70"/>
      <c r="I3" s="70"/>
      <c r="J3" s="70"/>
      <c r="K3" s="70"/>
      <c r="L3" s="71" t="s">
        <v>307</v>
      </c>
      <c r="M3" s="72"/>
      <c r="N3" s="72"/>
    </row>
    <row r="4" spans="1:15">
      <c r="A4" s="84"/>
      <c r="L4" s="71" t="s">
        <v>89</v>
      </c>
      <c r="M4" s="72"/>
      <c r="N4" s="72"/>
    </row>
    <row r="5" spans="1:15">
      <c r="A5" s="84"/>
      <c r="L5" s="71" t="s">
        <v>195</v>
      </c>
      <c r="M5" s="72"/>
      <c r="N5" s="72"/>
    </row>
    <row r="6" spans="1:15">
      <c r="A6" s="84"/>
      <c r="L6" s="71" t="s">
        <v>382</v>
      </c>
      <c r="M6" s="72"/>
      <c r="N6" s="72"/>
    </row>
    <row r="7" spans="1:15">
      <c r="A7" s="71"/>
    </row>
    <row r="8" spans="1:15" ht="15.75">
      <c r="A8" s="244" t="s">
        <v>90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</row>
    <row r="9" spans="1:15" ht="15.75">
      <c r="A9" s="70"/>
      <c r="D9" s="242" t="s">
        <v>383</v>
      </c>
      <c r="E9" s="243"/>
      <c r="F9" s="243"/>
      <c r="G9" s="243"/>
      <c r="H9" s="243"/>
      <c r="I9" s="243"/>
    </row>
    <row r="10" spans="1:15" ht="25.5" customHeight="1">
      <c r="A10" s="251" t="s">
        <v>76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O10" s="82"/>
    </row>
    <row r="11" spans="1:15" ht="57.75" customHeight="1">
      <c r="A11" s="246" t="s">
        <v>3</v>
      </c>
      <c r="B11" s="246"/>
      <c r="C11" s="74" t="s">
        <v>91</v>
      </c>
      <c r="D11" s="247" t="s">
        <v>93</v>
      </c>
      <c r="E11" s="248" t="s">
        <v>94</v>
      </c>
      <c r="F11" s="237" t="s">
        <v>95</v>
      </c>
      <c r="G11" s="238"/>
      <c r="H11" s="238"/>
      <c r="I11" s="238"/>
      <c r="J11" s="238"/>
      <c r="K11" s="238"/>
      <c r="L11" s="238"/>
      <c r="M11" s="239"/>
      <c r="N11" s="220"/>
    </row>
    <row r="12" spans="1:15" ht="36" customHeight="1">
      <c r="A12" s="246"/>
      <c r="B12" s="246"/>
      <c r="C12" s="74" t="s">
        <v>92</v>
      </c>
      <c r="D12" s="247"/>
      <c r="E12" s="249"/>
      <c r="F12" s="229" t="s">
        <v>96</v>
      </c>
      <c r="G12" s="229" t="s">
        <v>97</v>
      </c>
      <c r="H12" s="229" t="s">
        <v>8</v>
      </c>
      <c r="I12" s="229" t="s">
        <v>26</v>
      </c>
      <c r="J12" s="229" t="s">
        <v>56</v>
      </c>
      <c r="K12" s="229" t="s">
        <v>57</v>
      </c>
      <c r="L12" s="229" t="s">
        <v>58</v>
      </c>
      <c r="M12" s="229" t="s">
        <v>269</v>
      </c>
      <c r="N12" s="493">
        <v>2026</v>
      </c>
    </row>
    <row r="13" spans="1:15">
      <c r="A13" s="74" t="s">
        <v>9</v>
      </c>
      <c r="B13" s="74" t="s">
        <v>10</v>
      </c>
      <c r="C13" s="75"/>
      <c r="D13" s="247"/>
      <c r="E13" s="250"/>
      <c r="F13" s="230" t="s">
        <v>98</v>
      </c>
      <c r="G13" s="230" t="s">
        <v>99</v>
      </c>
      <c r="H13" s="230" t="s">
        <v>98</v>
      </c>
      <c r="I13" s="230" t="s">
        <v>98</v>
      </c>
      <c r="J13" s="230" t="s">
        <v>98</v>
      </c>
      <c r="K13" s="230"/>
      <c r="L13" s="230" t="s">
        <v>100</v>
      </c>
      <c r="M13" s="230" t="s">
        <v>100</v>
      </c>
      <c r="N13" s="226" t="s">
        <v>100</v>
      </c>
    </row>
    <row r="14" spans="1:15" ht="15" customHeight="1">
      <c r="A14" s="61" t="s">
        <v>13</v>
      </c>
      <c r="B14" s="76">
        <v>1</v>
      </c>
      <c r="C14" s="76"/>
      <c r="D14" s="253" t="s">
        <v>196</v>
      </c>
      <c r="E14" s="253"/>
      <c r="F14" s="253"/>
      <c r="G14" s="253"/>
      <c r="H14" s="253"/>
      <c r="I14" s="253"/>
      <c r="J14" s="253"/>
      <c r="K14" s="253"/>
      <c r="L14" s="253"/>
      <c r="M14" s="253"/>
      <c r="N14" s="253"/>
    </row>
    <row r="15" spans="1:15" ht="51" customHeight="1">
      <c r="A15" s="42" t="s">
        <v>13</v>
      </c>
      <c r="B15" s="77">
        <v>1</v>
      </c>
      <c r="C15" s="77">
        <v>1</v>
      </c>
      <c r="D15" s="101" t="s">
        <v>101</v>
      </c>
      <c r="E15" s="101" t="s">
        <v>102</v>
      </c>
      <c r="F15" s="101">
        <v>83.84</v>
      </c>
      <c r="G15" s="101">
        <v>83.9</v>
      </c>
      <c r="H15" s="101">
        <v>84.17</v>
      </c>
      <c r="I15" s="101">
        <v>84.67</v>
      </c>
      <c r="J15" s="133">
        <v>84.278000000000006</v>
      </c>
      <c r="K15" s="133">
        <v>96.138999999999996</v>
      </c>
      <c r="L15" s="133">
        <v>96294</v>
      </c>
      <c r="M15" s="133">
        <v>96.293999999999997</v>
      </c>
      <c r="N15" s="220">
        <v>96.293999999999997</v>
      </c>
    </row>
    <row r="16" spans="1:15" ht="47.25" customHeight="1">
      <c r="A16" s="42" t="s">
        <v>13</v>
      </c>
      <c r="B16" s="77">
        <v>1</v>
      </c>
      <c r="C16" s="77">
        <v>2</v>
      </c>
      <c r="D16" s="77" t="s">
        <v>103</v>
      </c>
      <c r="E16" s="77" t="s">
        <v>102</v>
      </c>
      <c r="F16" s="77">
        <v>100</v>
      </c>
      <c r="G16" s="77">
        <v>100</v>
      </c>
      <c r="H16" s="77">
        <v>100</v>
      </c>
      <c r="I16" s="77">
        <v>100</v>
      </c>
      <c r="J16" s="77">
        <v>100</v>
      </c>
      <c r="K16" s="77">
        <v>0</v>
      </c>
      <c r="L16" s="77">
        <v>0</v>
      </c>
      <c r="M16" s="77">
        <v>0</v>
      </c>
      <c r="N16" s="220">
        <v>0</v>
      </c>
    </row>
    <row r="17" spans="1:14" ht="36" customHeight="1">
      <c r="A17" s="42" t="s">
        <v>13</v>
      </c>
      <c r="B17" s="77">
        <v>1</v>
      </c>
      <c r="C17" s="77">
        <v>3</v>
      </c>
      <c r="D17" s="77" t="s">
        <v>198</v>
      </c>
      <c r="E17" s="77" t="s">
        <v>197</v>
      </c>
      <c r="F17" s="77">
        <v>2.2799999999999998</v>
      </c>
      <c r="G17" s="77">
        <v>2.2999999999999998</v>
      </c>
      <c r="H17" s="77">
        <v>2.2000000000000002</v>
      </c>
      <c r="I17" s="77">
        <v>2.35</v>
      </c>
      <c r="J17" s="77">
        <v>2.1339999999999999</v>
      </c>
      <c r="K17" s="77">
        <v>2.39</v>
      </c>
      <c r="L17" s="77">
        <v>2.4300000000000002</v>
      </c>
      <c r="M17" s="77">
        <v>2.4300000000000002</v>
      </c>
      <c r="N17" s="220">
        <v>2.4300000000000002</v>
      </c>
    </row>
    <row r="18" spans="1:14" ht="55.5" customHeight="1">
      <c r="A18" s="42" t="s">
        <v>13</v>
      </c>
      <c r="B18" s="77">
        <v>1</v>
      </c>
      <c r="C18" s="77">
        <v>4</v>
      </c>
      <c r="D18" s="77" t="s">
        <v>205</v>
      </c>
      <c r="E18" s="77" t="s">
        <v>102</v>
      </c>
      <c r="F18" s="77">
        <v>100</v>
      </c>
      <c r="G18" s="77">
        <v>101</v>
      </c>
      <c r="H18" s="77">
        <v>102</v>
      </c>
      <c r="I18" s="77">
        <v>103</v>
      </c>
      <c r="J18" s="77">
        <v>101</v>
      </c>
      <c r="K18" s="77">
        <v>105.01</v>
      </c>
      <c r="L18" s="77">
        <v>106.52</v>
      </c>
      <c r="M18" s="77">
        <v>106.52</v>
      </c>
      <c r="N18" s="220">
        <v>106.52</v>
      </c>
    </row>
    <row r="19" spans="1:14" s="92" customFormat="1" ht="55.5" customHeight="1">
      <c r="A19" s="42" t="s">
        <v>13</v>
      </c>
      <c r="B19" s="77">
        <v>1</v>
      </c>
      <c r="C19" s="77">
        <v>5</v>
      </c>
      <c r="D19" s="77" t="s">
        <v>222</v>
      </c>
      <c r="E19" s="77" t="s">
        <v>15</v>
      </c>
      <c r="F19" s="77">
        <v>22.9</v>
      </c>
      <c r="G19" s="77">
        <v>23.1</v>
      </c>
      <c r="H19" s="77">
        <v>23.3</v>
      </c>
      <c r="I19" s="77">
        <v>23.5</v>
      </c>
      <c r="J19" s="77">
        <v>22.2</v>
      </c>
      <c r="K19" s="77">
        <v>23.2</v>
      </c>
      <c r="L19" s="77">
        <v>24.3</v>
      </c>
      <c r="M19" s="77">
        <v>24.3</v>
      </c>
      <c r="N19" s="132">
        <v>24.3</v>
      </c>
    </row>
    <row r="20" spans="1:14" ht="45.75" customHeight="1">
      <c r="A20" s="42" t="s">
        <v>13</v>
      </c>
      <c r="B20" s="77">
        <v>1</v>
      </c>
      <c r="C20" s="77">
        <v>6</v>
      </c>
      <c r="D20" s="77" t="s">
        <v>199</v>
      </c>
      <c r="E20" s="77" t="s">
        <v>197</v>
      </c>
      <c r="F20" s="77">
        <v>70.02</v>
      </c>
      <c r="G20" s="77">
        <v>73.52</v>
      </c>
      <c r="H20" s="77">
        <v>74.92</v>
      </c>
      <c r="I20" s="77">
        <v>76.319999999999993</v>
      </c>
      <c r="J20" s="77">
        <v>62.91</v>
      </c>
      <c r="K20" s="77">
        <v>77.900000000000006</v>
      </c>
      <c r="L20" s="77">
        <v>80.52</v>
      </c>
      <c r="M20" s="77">
        <v>80.52</v>
      </c>
      <c r="N20" s="221">
        <v>80.52</v>
      </c>
    </row>
    <row r="21" spans="1:14" s="232" customFormat="1" ht="69" customHeight="1">
      <c r="A21" s="42" t="s">
        <v>13</v>
      </c>
      <c r="B21" s="77">
        <v>1</v>
      </c>
      <c r="C21" s="77">
        <v>7</v>
      </c>
      <c r="D21" s="77" t="s">
        <v>206</v>
      </c>
      <c r="E21" s="77" t="s">
        <v>102</v>
      </c>
      <c r="F21" s="77">
        <v>100</v>
      </c>
      <c r="G21" s="77">
        <v>105</v>
      </c>
      <c r="H21" s="77">
        <v>107</v>
      </c>
      <c r="I21" s="77">
        <v>109</v>
      </c>
      <c r="J21" s="77">
        <v>111</v>
      </c>
      <c r="K21" s="77">
        <v>113</v>
      </c>
      <c r="L21" s="77">
        <v>115</v>
      </c>
      <c r="M21" s="77">
        <v>115</v>
      </c>
      <c r="N21" s="220">
        <v>115</v>
      </c>
    </row>
    <row r="22" spans="1:14" s="232" customFormat="1" ht="69" customHeight="1">
      <c r="A22" s="42" t="s">
        <v>13</v>
      </c>
      <c r="B22" s="77">
        <v>1</v>
      </c>
      <c r="C22" s="77">
        <v>8</v>
      </c>
      <c r="D22" s="77" t="s">
        <v>221</v>
      </c>
      <c r="E22" s="77" t="s">
        <v>102</v>
      </c>
      <c r="F22" s="77">
        <v>116</v>
      </c>
      <c r="G22" s="77">
        <v>117</v>
      </c>
      <c r="H22" s="77">
        <v>117</v>
      </c>
      <c r="I22" s="77">
        <v>118</v>
      </c>
      <c r="J22" s="77">
        <v>118</v>
      </c>
      <c r="K22" s="77">
        <v>119</v>
      </c>
      <c r="L22" s="77">
        <v>119</v>
      </c>
      <c r="M22" s="77">
        <v>119</v>
      </c>
      <c r="N22" s="220">
        <v>119</v>
      </c>
    </row>
    <row r="23" spans="1:14" ht="31.5" customHeight="1">
      <c r="A23" s="42" t="s">
        <v>13</v>
      </c>
      <c r="B23" s="77">
        <v>1</v>
      </c>
      <c r="C23" s="77">
        <v>9</v>
      </c>
      <c r="D23" s="77" t="s">
        <v>200</v>
      </c>
      <c r="E23" s="77" t="s">
        <v>197</v>
      </c>
      <c r="F23" s="77">
        <v>4.5999999999999996</v>
      </c>
      <c r="G23" s="77">
        <v>4.6500000000000004</v>
      </c>
      <c r="H23" s="77">
        <v>4.74</v>
      </c>
      <c r="I23" s="77">
        <v>4.83</v>
      </c>
      <c r="J23" s="77">
        <v>4.83</v>
      </c>
      <c r="K23" s="77">
        <v>0</v>
      </c>
      <c r="L23" s="77">
        <v>0</v>
      </c>
      <c r="M23" s="77">
        <v>0</v>
      </c>
      <c r="N23" s="132">
        <v>0</v>
      </c>
    </row>
    <row r="24" spans="1:14" ht="55.5" customHeight="1">
      <c r="A24" s="42" t="s">
        <v>13</v>
      </c>
      <c r="B24" s="77">
        <v>1</v>
      </c>
      <c r="C24" s="77">
        <v>10</v>
      </c>
      <c r="D24" s="77" t="s">
        <v>207</v>
      </c>
      <c r="E24" s="77" t="s">
        <v>102</v>
      </c>
      <c r="F24" s="77">
        <v>100</v>
      </c>
      <c r="G24" s="77">
        <v>101</v>
      </c>
      <c r="H24" s="77">
        <v>103</v>
      </c>
      <c r="I24" s="77">
        <v>105</v>
      </c>
      <c r="J24" s="77">
        <v>105</v>
      </c>
      <c r="K24" s="77">
        <v>0</v>
      </c>
      <c r="L24" s="77">
        <v>0</v>
      </c>
      <c r="M24" s="77">
        <v>0</v>
      </c>
      <c r="N24" s="132">
        <v>0</v>
      </c>
    </row>
    <row r="25" spans="1:14" ht="34.5" customHeight="1">
      <c r="A25" s="42" t="s">
        <v>13</v>
      </c>
      <c r="B25" s="77">
        <v>1</v>
      </c>
      <c r="C25" s="77">
        <v>11</v>
      </c>
      <c r="D25" s="77" t="s">
        <v>203</v>
      </c>
      <c r="E25" s="77" t="s">
        <v>197</v>
      </c>
      <c r="F25" s="78">
        <v>4</v>
      </c>
      <c r="G25" s="77">
        <v>4.07</v>
      </c>
      <c r="H25" s="77">
        <v>4.1399999999999997</v>
      </c>
      <c r="I25" s="77">
        <v>4.3499999999999996</v>
      </c>
      <c r="J25" s="77">
        <v>4.58</v>
      </c>
      <c r="K25" s="77">
        <v>4.8499999999999996</v>
      </c>
      <c r="L25" s="77">
        <v>5.21</v>
      </c>
      <c r="M25" s="77">
        <v>5.21</v>
      </c>
      <c r="N25" s="132">
        <v>5.21</v>
      </c>
    </row>
    <row r="26" spans="1:14" ht="54" customHeight="1">
      <c r="A26" s="42" t="s">
        <v>13</v>
      </c>
      <c r="B26" s="77">
        <v>1</v>
      </c>
      <c r="C26" s="77">
        <v>12</v>
      </c>
      <c r="D26" s="77" t="s">
        <v>208</v>
      </c>
      <c r="E26" s="77" t="s">
        <v>102</v>
      </c>
      <c r="F26" s="77">
        <v>100</v>
      </c>
      <c r="G26" s="77">
        <v>101.79</v>
      </c>
      <c r="H26" s="77">
        <v>103.57</v>
      </c>
      <c r="I26" s="77">
        <v>108.93</v>
      </c>
      <c r="J26" s="77">
        <v>114.29</v>
      </c>
      <c r="K26" s="77">
        <v>121.43</v>
      </c>
      <c r="L26" s="77">
        <v>130.36000000000001</v>
      </c>
      <c r="M26" s="77">
        <v>130.36000000000001</v>
      </c>
      <c r="N26" s="132">
        <v>130.36000000000001</v>
      </c>
    </row>
    <row r="27" spans="1:14" ht="57" customHeight="1">
      <c r="A27" s="42" t="s">
        <v>13</v>
      </c>
      <c r="B27" s="77">
        <v>1</v>
      </c>
      <c r="C27" s="77">
        <v>13</v>
      </c>
      <c r="D27" s="77" t="s">
        <v>104</v>
      </c>
      <c r="E27" s="77" t="s">
        <v>102</v>
      </c>
      <c r="F27" s="77">
        <v>100</v>
      </c>
      <c r="G27" s="77">
        <v>101.75</v>
      </c>
      <c r="H27" s="77">
        <v>103.57</v>
      </c>
      <c r="I27" s="77">
        <v>105.91</v>
      </c>
      <c r="J27" s="77">
        <v>108.24</v>
      </c>
      <c r="K27" s="77">
        <v>110.73</v>
      </c>
      <c r="L27" s="77">
        <v>115.01</v>
      </c>
      <c r="M27" s="77">
        <v>115.01</v>
      </c>
      <c r="N27" s="223">
        <v>115.01</v>
      </c>
    </row>
    <row r="28" spans="1:14" ht="15.75">
      <c r="A28" s="42" t="s">
        <v>13</v>
      </c>
      <c r="B28" s="77">
        <v>2</v>
      </c>
      <c r="C28" s="79"/>
      <c r="D28" s="237" t="s">
        <v>59</v>
      </c>
      <c r="E28" s="238"/>
      <c r="F28" s="238"/>
      <c r="G28" s="238"/>
      <c r="H28" s="238"/>
      <c r="I28" s="238"/>
      <c r="J28" s="238"/>
      <c r="K28" s="238"/>
      <c r="L28" s="238"/>
      <c r="M28" s="239"/>
      <c r="N28" s="223"/>
    </row>
    <row r="29" spans="1:14" ht="54.75" customHeight="1">
      <c r="A29" s="42" t="s">
        <v>13</v>
      </c>
      <c r="B29" s="77">
        <v>2</v>
      </c>
      <c r="C29" s="77">
        <v>1</v>
      </c>
      <c r="D29" s="77" t="s">
        <v>204</v>
      </c>
      <c r="E29" s="77" t="s">
        <v>102</v>
      </c>
      <c r="F29" s="77">
        <v>114.29</v>
      </c>
      <c r="G29" s="77">
        <v>114.29</v>
      </c>
      <c r="H29" s="77">
        <v>114.29</v>
      </c>
      <c r="I29" s="77">
        <v>100</v>
      </c>
      <c r="J29" s="77">
        <v>100</v>
      </c>
      <c r="K29" s="77">
        <v>100</v>
      </c>
      <c r="L29" s="77">
        <v>100</v>
      </c>
      <c r="M29" s="77">
        <v>100</v>
      </c>
      <c r="N29" s="223">
        <v>100</v>
      </c>
    </row>
    <row r="30" spans="1:14" ht="42.75" customHeight="1">
      <c r="A30" s="42" t="s">
        <v>13</v>
      </c>
      <c r="B30" s="77">
        <v>2</v>
      </c>
      <c r="C30" s="77">
        <v>2</v>
      </c>
      <c r="D30" s="77" t="s">
        <v>201</v>
      </c>
      <c r="E30" s="77" t="s">
        <v>197</v>
      </c>
      <c r="F30" s="77">
        <v>333.26</v>
      </c>
      <c r="G30" s="77">
        <v>336.59</v>
      </c>
      <c r="H30" s="77">
        <v>345.92</v>
      </c>
      <c r="I30" s="77">
        <v>355.26</v>
      </c>
      <c r="J30" s="77">
        <v>421.8</v>
      </c>
      <c r="K30" s="77">
        <v>463.9</v>
      </c>
      <c r="L30" s="77">
        <v>506</v>
      </c>
      <c r="M30" s="77">
        <v>548.17999999999995</v>
      </c>
      <c r="N30" s="132">
        <v>548.17999999999995</v>
      </c>
    </row>
    <row r="31" spans="1:14" ht="54" customHeight="1">
      <c r="A31" s="42" t="s">
        <v>13</v>
      </c>
      <c r="B31" s="77">
        <v>2</v>
      </c>
      <c r="C31" s="77">
        <v>3</v>
      </c>
      <c r="D31" s="77" t="s">
        <v>209</v>
      </c>
      <c r="E31" s="77" t="s">
        <v>102</v>
      </c>
      <c r="F31" s="77">
        <v>100</v>
      </c>
      <c r="G31" s="77">
        <v>101</v>
      </c>
      <c r="H31" s="77">
        <v>103.8</v>
      </c>
      <c r="I31" s="227">
        <v>106.6</v>
      </c>
      <c r="J31" s="227">
        <v>126.4</v>
      </c>
      <c r="K31" s="227">
        <v>126.4</v>
      </c>
      <c r="L31" s="227">
        <v>126.4</v>
      </c>
      <c r="M31" s="227">
        <v>126.4</v>
      </c>
      <c r="N31" s="228">
        <v>126.4</v>
      </c>
    </row>
    <row r="32" spans="1:14" ht="32.25" customHeight="1">
      <c r="A32" s="42" t="s">
        <v>13</v>
      </c>
      <c r="B32" s="77">
        <v>2</v>
      </c>
      <c r="C32" s="77">
        <v>4</v>
      </c>
      <c r="D32" s="77" t="s">
        <v>211</v>
      </c>
      <c r="E32" s="77" t="s">
        <v>102</v>
      </c>
      <c r="F32" s="77">
        <v>3.8</v>
      </c>
      <c r="G32" s="77">
        <v>3.8</v>
      </c>
      <c r="H32" s="77">
        <v>3.8</v>
      </c>
      <c r="I32" s="77">
        <v>3.8</v>
      </c>
      <c r="J32" s="77">
        <v>4.5</v>
      </c>
      <c r="K32" s="77">
        <v>4.5</v>
      </c>
      <c r="L32" s="77">
        <v>4.5</v>
      </c>
      <c r="M32" s="77">
        <v>4.5</v>
      </c>
      <c r="N32" s="132">
        <v>4.5</v>
      </c>
    </row>
    <row r="33" spans="1:14" s="232" customFormat="1" ht="24.75" customHeight="1">
      <c r="A33" s="42" t="s">
        <v>13</v>
      </c>
      <c r="B33" s="77">
        <v>2</v>
      </c>
      <c r="C33" s="77">
        <v>5</v>
      </c>
      <c r="D33" s="77" t="s">
        <v>105</v>
      </c>
      <c r="E33" s="77" t="s">
        <v>106</v>
      </c>
      <c r="F33" s="80">
        <v>763000</v>
      </c>
      <c r="G33" s="80">
        <v>763200</v>
      </c>
      <c r="H33" s="80">
        <v>763400</v>
      </c>
      <c r="I33" s="80">
        <v>763600</v>
      </c>
      <c r="J33" s="80">
        <v>684007</v>
      </c>
      <c r="K33" s="80">
        <v>764000</v>
      </c>
      <c r="L33" s="80">
        <v>764200</v>
      </c>
      <c r="M33" s="80">
        <v>764400</v>
      </c>
      <c r="N33" s="231">
        <v>764400</v>
      </c>
    </row>
    <row r="34" spans="1:14" s="232" customFormat="1" ht="26.25" customHeight="1">
      <c r="A34" s="42" t="s">
        <v>13</v>
      </c>
      <c r="B34" s="77">
        <v>2</v>
      </c>
      <c r="C34" s="77">
        <v>6</v>
      </c>
      <c r="D34" s="77" t="s">
        <v>107</v>
      </c>
      <c r="E34" s="77" t="s">
        <v>106</v>
      </c>
      <c r="F34" s="80">
        <v>37700</v>
      </c>
      <c r="G34" s="80">
        <v>37800</v>
      </c>
      <c r="H34" s="80">
        <v>37900</v>
      </c>
      <c r="I34" s="80">
        <v>38000</v>
      </c>
      <c r="J34" s="80">
        <v>37937</v>
      </c>
      <c r="K34" s="80">
        <v>38200</v>
      </c>
      <c r="L34" s="80">
        <v>38300</v>
      </c>
      <c r="M34" s="80">
        <v>38300</v>
      </c>
      <c r="N34" s="233">
        <v>38300</v>
      </c>
    </row>
    <row r="35" spans="1:14" s="232" customFormat="1" ht="33" customHeight="1">
      <c r="A35" s="42" t="s">
        <v>13</v>
      </c>
      <c r="B35" s="77">
        <v>2</v>
      </c>
      <c r="C35" s="77">
        <v>7</v>
      </c>
      <c r="D35" s="77" t="s">
        <v>108</v>
      </c>
      <c r="E35" s="77" t="s">
        <v>106</v>
      </c>
      <c r="F35" s="77">
        <v>1500</v>
      </c>
      <c r="G35" s="77">
        <v>1500</v>
      </c>
      <c r="H35" s="77">
        <v>1500</v>
      </c>
      <c r="I35" s="77">
        <v>1500</v>
      </c>
      <c r="J35" s="77">
        <v>5041</v>
      </c>
      <c r="K35" s="77">
        <v>5041</v>
      </c>
      <c r="L35" s="77">
        <v>5041</v>
      </c>
      <c r="M35" s="77">
        <v>5041</v>
      </c>
      <c r="N35" s="220">
        <v>5041</v>
      </c>
    </row>
    <row r="36" spans="1:14" s="232" customFormat="1" ht="12">
      <c r="A36" s="42" t="s">
        <v>13</v>
      </c>
      <c r="B36" s="77">
        <v>3</v>
      </c>
      <c r="C36" s="234"/>
      <c r="D36" s="237" t="s">
        <v>61</v>
      </c>
      <c r="E36" s="238"/>
      <c r="F36" s="238"/>
      <c r="G36" s="238"/>
      <c r="H36" s="238"/>
      <c r="I36" s="238"/>
      <c r="J36" s="238"/>
      <c r="K36" s="238"/>
      <c r="L36" s="238"/>
      <c r="M36" s="239"/>
      <c r="N36" s="220"/>
    </row>
    <row r="37" spans="1:14" s="232" customFormat="1" ht="65.25" customHeight="1">
      <c r="A37" s="42" t="s">
        <v>13</v>
      </c>
      <c r="B37" s="77">
        <v>3</v>
      </c>
      <c r="C37" s="77">
        <v>1</v>
      </c>
      <c r="D37" s="77" t="s">
        <v>109</v>
      </c>
      <c r="E37" s="77" t="s">
        <v>102</v>
      </c>
      <c r="F37" s="77">
        <v>22</v>
      </c>
      <c r="G37" s="77">
        <v>23</v>
      </c>
      <c r="H37" s="77">
        <v>23.5</v>
      </c>
      <c r="I37" s="77">
        <v>23.5</v>
      </c>
      <c r="J37" s="77">
        <v>26</v>
      </c>
      <c r="K37" s="77">
        <v>26.2</v>
      </c>
      <c r="L37" s="77">
        <v>26.3</v>
      </c>
      <c r="M37" s="77">
        <v>26.3</v>
      </c>
      <c r="N37" s="220">
        <v>26.3</v>
      </c>
    </row>
    <row r="38" spans="1:14" ht="27" customHeight="1">
      <c r="A38" s="42" t="s">
        <v>13</v>
      </c>
      <c r="B38" s="77">
        <v>3</v>
      </c>
      <c r="C38" s="77">
        <v>2</v>
      </c>
      <c r="D38" s="77" t="s">
        <v>110</v>
      </c>
      <c r="E38" s="77" t="s">
        <v>106</v>
      </c>
      <c r="F38" s="77">
        <v>72</v>
      </c>
      <c r="G38" s="77">
        <v>72</v>
      </c>
      <c r="H38" s="77">
        <v>72</v>
      </c>
      <c r="I38" s="77">
        <v>72</v>
      </c>
      <c r="J38" s="77">
        <v>72</v>
      </c>
      <c r="K38" s="77">
        <v>72</v>
      </c>
      <c r="L38" s="77">
        <v>72</v>
      </c>
      <c r="M38" s="77">
        <v>72</v>
      </c>
      <c r="N38" s="132">
        <v>72</v>
      </c>
    </row>
    <row r="39" spans="1:14" ht="31.5" customHeight="1">
      <c r="A39" s="42" t="s">
        <v>13</v>
      </c>
      <c r="B39" s="77">
        <v>3</v>
      </c>
      <c r="C39" s="77">
        <v>3</v>
      </c>
      <c r="D39" s="81" t="s">
        <v>202</v>
      </c>
      <c r="E39" s="77" t="s">
        <v>197</v>
      </c>
      <c r="F39" s="77">
        <v>23</v>
      </c>
      <c r="G39" s="77">
        <v>23.46</v>
      </c>
      <c r="H39" s="77">
        <v>24.06</v>
      </c>
      <c r="I39" s="77">
        <v>24.66</v>
      </c>
      <c r="J39" s="77">
        <v>16</v>
      </c>
      <c r="K39" s="77">
        <v>16.2</v>
      </c>
      <c r="L39" s="77">
        <v>16.5</v>
      </c>
      <c r="M39" s="77">
        <v>16.5</v>
      </c>
      <c r="N39" s="132">
        <v>16.5</v>
      </c>
    </row>
    <row r="40" spans="1:14" ht="49.5" customHeight="1">
      <c r="A40" s="42" t="s">
        <v>13</v>
      </c>
      <c r="B40" s="77">
        <v>3</v>
      </c>
      <c r="C40" s="77">
        <v>4</v>
      </c>
      <c r="D40" s="81" t="s">
        <v>210</v>
      </c>
      <c r="E40" s="77" t="s">
        <v>102</v>
      </c>
      <c r="F40" s="77">
        <v>100</v>
      </c>
      <c r="G40" s="77">
        <v>102</v>
      </c>
      <c r="H40" s="77">
        <v>104.6</v>
      </c>
      <c r="I40" s="77">
        <v>107.2</v>
      </c>
      <c r="J40" s="77">
        <v>109.8</v>
      </c>
      <c r="K40" s="77">
        <v>112.4</v>
      </c>
      <c r="L40" s="77">
        <v>115</v>
      </c>
      <c r="M40" s="77">
        <v>115</v>
      </c>
      <c r="N40" s="132">
        <v>115</v>
      </c>
    </row>
    <row r="41" spans="1:14" ht="15" customHeight="1">
      <c r="A41" s="42" t="s">
        <v>13</v>
      </c>
      <c r="B41" s="77">
        <v>4</v>
      </c>
      <c r="C41" s="77"/>
      <c r="D41" s="237" t="s">
        <v>45</v>
      </c>
      <c r="E41" s="238"/>
      <c r="F41" s="238"/>
      <c r="G41" s="238"/>
      <c r="H41" s="238"/>
      <c r="I41" s="238"/>
      <c r="J41" s="238"/>
      <c r="K41" s="238"/>
      <c r="L41" s="238"/>
      <c r="M41" s="239"/>
      <c r="N41" s="132"/>
    </row>
    <row r="42" spans="1:14" ht="99.75" customHeight="1">
      <c r="A42" s="42" t="s">
        <v>13</v>
      </c>
      <c r="B42" s="77">
        <v>4</v>
      </c>
      <c r="C42" s="77">
        <v>1</v>
      </c>
      <c r="D42" s="77" t="s">
        <v>111</v>
      </c>
      <c r="E42" s="77" t="s">
        <v>102</v>
      </c>
      <c r="F42" s="77">
        <v>60</v>
      </c>
      <c r="G42" s="77">
        <v>54.54</v>
      </c>
      <c r="H42" s="126">
        <v>54.54</v>
      </c>
      <c r="I42" s="127">
        <v>63.63</v>
      </c>
      <c r="J42" s="127">
        <v>63.6</v>
      </c>
      <c r="K42" s="126">
        <v>54.5</v>
      </c>
      <c r="L42" s="126">
        <v>54.5</v>
      </c>
      <c r="M42" s="126">
        <v>54.5</v>
      </c>
      <c r="N42" s="132">
        <v>54.5</v>
      </c>
    </row>
    <row r="43" spans="1:14" ht="15" customHeight="1">
      <c r="A43" s="42" t="s">
        <v>13</v>
      </c>
      <c r="B43" s="77">
        <v>5</v>
      </c>
      <c r="C43" s="77"/>
      <c r="D43" s="236" t="s">
        <v>70</v>
      </c>
      <c r="E43" s="236"/>
      <c r="F43" s="236"/>
      <c r="G43" s="236"/>
      <c r="H43" s="236"/>
      <c r="I43" s="236"/>
      <c r="J43" s="236"/>
      <c r="K43" s="236"/>
      <c r="L43" s="236"/>
      <c r="M43" s="236"/>
      <c r="N43" s="132"/>
    </row>
    <row r="44" spans="1:14" ht="87" customHeight="1">
      <c r="A44" s="42" t="s">
        <v>13</v>
      </c>
      <c r="B44" s="77">
        <v>5</v>
      </c>
      <c r="C44" s="77">
        <v>1</v>
      </c>
      <c r="D44" s="77" t="s">
        <v>112</v>
      </c>
      <c r="E44" s="77" t="s">
        <v>15</v>
      </c>
      <c r="F44" s="77" t="s">
        <v>113</v>
      </c>
      <c r="G44" s="77">
        <v>5</v>
      </c>
      <c r="H44" s="77">
        <v>10</v>
      </c>
      <c r="I44" s="77">
        <v>15</v>
      </c>
      <c r="J44" s="77">
        <v>55</v>
      </c>
      <c r="K44" s="77">
        <v>60</v>
      </c>
      <c r="L44" s="77">
        <v>60</v>
      </c>
      <c r="M44" s="77">
        <v>60</v>
      </c>
      <c r="N44" s="132">
        <v>60</v>
      </c>
    </row>
    <row r="45" spans="1:14" ht="69.75" customHeight="1">
      <c r="A45" s="42" t="s">
        <v>13</v>
      </c>
      <c r="B45" s="77">
        <v>5</v>
      </c>
      <c r="C45" s="77">
        <v>2</v>
      </c>
      <c r="D45" s="77" t="s">
        <v>294</v>
      </c>
      <c r="E45" s="77" t="s">
        <v>102</v>
      </c>
      <c r="F45" s="77">
        <v>100</v>
      </c>
      <c r="G45" s="77">
        <v>100</v>
      </c>
      <c r="H45" s="77">
        <v>100</v>
      </c>
      <c r="I45" s="77">
        <v>100</v>
      </c>
      <c r="J45" s="77">
        <v>100</v>
      </c>
      <c r="K45" s="77">
        <v>100</v>
      </c>
      <c r="L45" s="77">
        <v>100</v>
      </c>
      <c r="M45" s="77">
        <v>100</v>
      </c>
      <c r="N45" s="132">
        <v>100</v>
      </c>
    </row>
    <row r="46" spans="1:14" ht="67.5" customHeight="1">
      <c r="A46" s="42" t="s">
        <v>13</v>
      </c>
      <c r="B46" s="77">
        <v>5</v>
      </c>
      <c r="C46" s="77">
        <v>3</v>
      </c>
      <c r="D46" s="77" t="s">
        <v>114</v>
      </c>
      <c r="E46" s="77" t="s">
        <v>102</v>
      </c>
      <c r="F46" s="77">
        <v>90</v>
      </c>
      <c r="G46" s="77">
        <v>90</v>
      </c>
      <c r="H46" s="77">
        <v>90</v>
      </c>
      <c r="I46" s="77">
        <v>91</v>
      </c>
      <c r="J46" s="77">
        <v>93</v>
      </c>
      <c r="K46" s="77">
        <v>92</v>
      </c>
      <c r="L46" s="77">
        <v>93</v>
      </c>
      <c r="M46" s="77">
        <v>93</v>
      </c>
      <c r="N46" s="132">
        <v>93</v>
      </c>
    </row>
    <row r="47" spans="1:14" s="232" customFormat="1" ht="67.5" customHeight="1">
      <c r="A47" s="42" t="s">
        <v>13</v>
      </c>
      <c r="B47" s="77">
        <v>5</v>
      </c>
      <c r="C47" s="77">
        <v>4</v>
      </c>
      <c r="D47" s="77" t="s">
        <v>115</v>
      </c>
      <c r="E47" s="77" t="s">
        <v>15</v>
      </c>
      <c r="F47" s="77" t="s">
        <v>113</v>
      </c>
      <c r="G47" s="77">
        <v>20</v>
      </c>
      <c r="H47" s="77">
        <v>40</v>
      </c>
      <c r="I47" s="77">
        <v>60</v>
      </c>
      <c r="J47" s="77">
        <v>118</v>
      </c>
      <c r="K47" s="77">
        <v>120</v>
      </c>
      <c r="L47" s="77">
        <v>120</v>
      </c>
      <c r="M47" s="77">
        <v>120</v>
      </c>
      <c r="N47" s="220">
        <v>120</v>
      </c>
    </row>
    <row r="48" spans="1:14" ht="82.5" customHeight="1">
      <c r="A48" s="42" t="s">
        <v>13</v>
      </c>
      <c r="B48" s="77">
        <v>5</v>
      </c>
      <c r="C48" s="77">
        <v>5</v>
      </c>
      <c r="D48" s="77" t="s">
        <v>212</v>
      </c>
      <c r="E48" s="77" t="s">
        <v>102</v>
      </c>
      <c r="F48" s="77">
        <v>41.17</v>
      </c>
      <c r="G48" s="77">
        <v>41.17</v>
      </c>
      <c r="H48" s="77">
        <v>41.17</v>
      </c>
      <c r="I48" s="126">
        <v>41.17</v>
      </c>
      <c r="J48" s="126">
        <v>35.293999999999997</v>
      </c>
      <c r="K48" s="126">
        <v>35.293999999999997</v>
      </c>
      <c r="L48" s="126">
        <v>35.293999999999997</v>
      </c>
      <c r="M48" s="126">
        <v>35.293999999999997</v>
      </c>
      <c r="N48" s="132">
        <v>35.293999999999997</v>
      </c>
    </row>
    <row r="49" spans="1:14" s="94" customFormat="1" ht="82.5" customHeight="1">
      <c r="A49" s="42" t="s">
        <v>13</v>
      </c>
      <c r="B49" s="77">
        <v>5</v>
      </c>
      <c r="C49" s="77">
        <v>6</v>
      </c>
      <c r="D49" s="77" t="s">
        <v>296</v>
      </c>
      <c r="E49" s="77" t="s">
        <v>295</v>
      </c>
      <c r="F49" s="77">
        <v>30.7</v>
      </c>
      <c r="G49" s="77">
        <v>30.7</v>
      </c>
      <c r="H49" s="77">
        <v>30.49</v>
      </c>
      <c r="I49" s="126">
        <v>30.84</v>
      </c>
      <c r="J49" s="126">
        <v>34070.800000000003</v>
      </c>
      <c r="K49" s="126">
        <v>35142.5</v>
      </c>
      <c r="L49" s="126">
        <v>42169</v>
      </c>
      <c r="M49" s="126">
        <v>44910</v>
      </c>
      <c r="N49" s="132">
        <v>44910</v>
      </c>
    </row>
    <row r="50" spans="1:14" s="94" customFormat="1" ht="87.75" customHeight="1">
      <c r="A50" s="42" t="s">
        <v>13</v>
      </c>
      <c r="B50" s="77">
        <v>5</v>
      </c>
      <c r="C50" s="77">
        <v>7</v>
      </c>
      <c r="D50" s="77" t="s">
        <v>300</v>
      </c>
      <c r="E50" s="77" t="s">
        <v>102</v>
      </c>
      <c r="F50" s="126" t="s">
        <v>113</v>
      </c>
      <c r="G50" s="77">
        <v>76</v>
      </c>
      <c r="H50" s="126" t="s">
        <v>113</v>
      </c>
      <c r="I50" s="126" t="s">
        <v>113</v>
      </c>
      <c r="J50" s="126">
        <v>89.284000000000006</v>
      </c>
      <c r="K50" s="126">
        <v>0</v>
      </c>
      <c r="L50" s="126">
        <v>0</v>
      </c>
      <c r="M50" s="126">
        <v>90</v>
      </c>
      <c r="N50" s="132">
        <v>0</v>
      </c>
    </row>
    <row r="51" spans="1:14" s="94" customFormat="1" ht="29.25" customHeight="1">
      <c r="A51" s="42" t="s">
        <v>44</v>
      </c>
      <c r="B51" s="77">
        <v>6</v>
      </c>
      <c r="C51" s="77"/>
      <c r="D51" s="237" t="s">
        <v>272</v>
      </c>
      <c r="E51" s="240"/>
      <c r="F51" s="240"/>
      <c r="G51" s="240"/>
      <c r="H51" s="240"/>
      <c r="I51" s="240"/>
      <c r="J51" s="240"/>
      <c r="K51" s="240"/>
      <c r="L51" s="240"/>
      <c r="M51" s="241"/>
      <c r="N51" s="132"/>
    </row>
    <row r="52" spans="1:14" s="94" customFormat="1" ht="87.75" customHeight="1">
      <c r="A52" s="42" t="s">
        <v>44</v>
      </c>
      <c r="B52" s="77">
        <v>6</v>
      </c>
      <c r="C52" s="77">
        <v>1</v>
      </c>
      <c r="D52" s="77" t="s">
        <v>290</v>
      </c>
      <c r="E52" s="77" t="s">
        <v>283</v>
      </c>
      <c r="F52" s="77" t="s">
        <v>113</v>
      </c>
      <c r="G52" s="77" t="s">
        <v>113</v>
      </c>
      <c r="H52" s="77" t="s">
        <v>113</v>
      </c>
      <c r="I52" s="77" t="s">
        <v>113</v>
      </c>
      <c r="J52" s="77">
        <v>100</v>
      </c>
      <c r="K52" s="77">
        <v>110</v>
      </c>
      <c r="L52" s="77">
        <v>120</v>
      </c>
      <c r="M52" s="77">
        <v>130</v>
      </c>
      <c r="N52" s="220">
        <v>130</v>
      </c>
    </row>
    <row r="53" spans="1:14" s="94" customFormat="1" ht="87.75" customHeight="1">
      <c r="A53" s="42" t="s">
        <v>44</v>
      </c>
      <c r="B53" s="77">
        <v>6</v>
      </c>
      <c r="C53" s="77">
        <v>2</v>
      </c>
      <c r="D53" s="77" t="s">
        <v>284</v>
      </c>
      <c r="E53" s="77" t="s">
        <v>106</v>
      </c>
      <c r="F53" s="77">
        <v>0</v>
      </c>
      <c r="G53" s="77">
        <v>0</v>
      </c>
      <c r="H53" s="77">
        <v>0</v>
      </c>
      <c r="I53" s="77">
        <v>0</v>
      </c>
      <c r="J53" s="224">
        <v>0</v>
      </c>
      <c r="K53" s="224">
        <v>1</v>
      </c>
      <c r="L53" s="224">
        <v>1</v>
      </c>
      <c r="M53" s="224">
        <v>1</v>
      </c>
      <c r="N53" s="220">
        <v>1</v>
      </c>
    </row>
    <row r="54" spans="1:14" ht="77.25" customHeight="1">
      <c r="A54" s="42" t="s">
        <v>44</v>
      </c>
      <c r="B54" s="77">
        <v>6</v>
      </c>
      <c r="C54" s="77">
        <v>3</v>
      </c>
      <c r="D54" s="77" t="s">
        <v>285</v>
      </c>
      <c r="E54" s="77" t="s">
        <v>106</v>
      </c>
      <c r="F54" s="77">
        <v>0</v>
      </c>
      <c r="G54" s="77">
        <v>0</v>
      </c>
      <c r="H54" s="77">
        <v>0</v>
      </c>
      <c r="I54" s="77">
        <v>0</v>
      </c>
      <c r="J54" s="77">
        <v>10</v>
      </c>
      <c r="K54" s="77">
        <v>11</v>
      </c>
      <c r="L54" s="77">
        <v>12</v>
      </c>
      <c r="M54" s="77">
        <v>13</v>
      </c>
      <c r="N54" s="220">
        <v>13</v>
      </c>
    </row>
  </sheetData>
  <mergeCells count="14">
    <mergeCell ref="K1:L1"/>
    <mergeCell ref="D43:M43"/>
    <mergeCell ref="D41:M41"/>
    <mergeCell ref="D51:M51"/>
    <mergeCell ref="D9:I9"/>
    <mergeCell ref="A8:L8"/>
    <mergeCell ref="A11:B12"/>
    <mergeCell ref="D11:D13"/>
    <mergeCell ref="E11:E13"/>
    <mergeCell ref="A10:L10"/>
    <mergeCell ref="F11:M11"/>
    <mergeCell ref="D28:M28"/>
    <mergeCell ref="D36:M36"/>
    <mergeCell ref="D14:N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3"/>
  <sheetViews>
    <sheetView topLeftCell="A112" workbookViewId="0">
      <selection activeCell="L89" sqref="L89"/>
    </sheetView>
  </sheetViews>
  <sheetFormatPr defaultRowHeight="15"/>
  <cols>
    <col min="1" max="1" width="3.7109375" customWidth="1"/>
    <col min="2" max="2" width="5.5703125" customWidth="1"/>
    <col min="3" max="3" width="1.42578125" customWidth="1"/>
    <col min="4" max="4" width="5" customWidth="1"/>
    <col min="5" max="5" width="4.5703125" customWidth="1"/>
    <col min="8" max="8" width="5.85546875" customWidth="1"/>
    <col min="9" max="9" width="4.7109375" customWidth="1"/>
    <col min="11" max="11" width="12" customWidth="1"/>
    <col min="12" max="12" width="16.5703125" customWidth="1"/>
    <col min="13" max="13" width="57.7109375" customWidth="1"/>
    <col min="14" max="14" width="22.140625" style="58" customWidth="1"/>
    <col min="15" max="15" width="13.42578125" customWidth="1"/>
    <col min="17" max="17" width="10.140625" bestFit="1" customWidth="1"/>
  </cols>
  <sheetData>
    <row r="1" spans="1:18" s="124" customFormat="1" ht="45.75" customHeight="1">
      <c r="N1" s="129" t="s">
        <v>384</v>
      </c>
    </row>
    <row r="2" spans="1:18" s="124" customFormat="1" ht="3.75" hidden="1" customHeight="1">
      <c r="N2" s="129"/>
    </row>
    <row r="3" spans="1:18" s="124" customFormat="1">
      <c r="N3" s="254" t="s">
        <v>308</v>
      </c>
    </row>
    <row r="4" spans="1:18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N4" s="255"/>
      <c r="O4" s="53"/>
      <c r="P4" s="53"/>
    </row>
    <row r="5" spans="1:18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N5" s="57" t="s">
        <v>1</v>
      </c>
      <c r="O5" s="53"/>
      <c r="P5" s="53"/>
    </row>
    <row r="6" spans="1:18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N6" s="57" t="s">
        <v>195</v>
      </c>
      <c r="O6" s="53"/>
      <c r="P6" s="53"/>
    </row>
    <row r="7" spans="1:18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N7" s="122" t="s">
        <v>385</v>
      </c>
      <c r="O7" s="53"/>
      <c r="P7" s="53"/>
    </row>
    <row r="8" spans="1:18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"/>
      <c r="O8" s="60"/>
      <c r="P8" s="54"/>
      <c r="R8" s="60"/>
    </row>
    <row r="9" spans="1:18">
      <c r="A9" s="281" t="s">
        <v>116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76"/>
      <c r="P9" s="276"/>
    </row>
    <row r="10" spans="1:18">
      <c r="A10" s="282" t="s">
        <v>383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76"/>
      <c r="P10" s="276"/>
    </row>
    <row r="11" spans="1:18" ht="22.5" customHeight="1">
      <c r="A11" s="283" t="s">
        <v>76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76"/>
      <c r="P11" s="276"/>
      <c r="Q11" s="52"/>
    </row>
    <row r="12" spans="1:18" ht="73.5" customHeight="1">
      <c r="A12" s="277" t="s">
        <v>3</v>
      </c>
      <c r="B12" s="277"/>
      <c r="C12" s="277"/>
      <c r="D12" s="277"/>
      <c r="E12" s="277"/>
      <c r="F12" s="277" t="s">
        <v>117</v>
      </c>
      <c r="G12" s="277"/>
      <c r="H12" s="277"/>
      <c r="I12" s="277"/>
      <c r="J12" s="277" t="s">
        <v>118</v>
      </c>
      <c r="K12" s="277"/>
      <c r="L12" s="277" t="s">
        <v>178</v>
      </c>
      <c r="M12" s="277" t="s">
        <v>119</v>
      </c>
      <c r="N12" s="284" t="s">
        <v>120</v>
      </c>
      <c r="O12" s="275"/>
      <c r="P12" s="276"/>
    </row>
    <row r="13" spans="1:18">
      <c r="A13" s="83" t="s">
        <v>121</v>
      </c>
      <c r="B13" s="83" t="s">
        <v>10</v>
      </c>
      <c r="C13" s="277" t="s">
        <v>32</v>
      </c>
      <c r="D13" s="277"/>
      <c r="E13" s="83" t="s">
        <v>33</v>
      </c>
      <c r="F13" s="277"/>
      <c r="G13" s="277"/>
      <c r="H13" s="277"/>
      <c r="I13" s="277"/>
      <c r="J13" s="277"/>
      <c r="K13" s="277"/>
      <c r="L13" s="277"/>
      <c r="M13" s="277"/>
      <c r="N13" s="284"/>
      <c r="O13" s="275"/>
      <c r="P13" s="276"/>
    </row>
    <row r="14" spans="1:18" ht="21" customHeight="1">
      <c r="A14" s="61" t="s">
        <v>13</v>
      </c>
      <c r="B14" s="74">
        <v>1</v>
      </c>
      <c r="C14" s="246"/>
      <c r="D14" s="246"/>
      <c r="E14" s="74"/>
      <c r="F14" s="278" t="s">
        <v>213</v>
      </c>
      <c r="G14" s="279"/>
      <c r="H14" s="279"/>
      <c r="I14" s="279"/>
      <c r="J14" s="279"/>
      <c r="K14" s="279"/>
      <c r="L14" s="279"/>
      <c r="M14" s="279"/>
      <c r="N14" s="280"/>
      <c r="O14" s="275"/>
      <c r="P14" s="276"/>
    </row>
    <row r="15" spans="1:18" ht="60.75" customHeight="1">
      <c r="A15" s="302" t="s">
        <v>13</v>
      </c>
      <c r="B15" s="302">
        <v>1</v>
      </c>
      <c r="C15" s="267" t="s">
        <v>42</v>
      </c>
      <c r="D15" s="267"/>
      <c r="E15" s="302"/>
      <c r="F15" s="268" t="s">
        <v>122</v>
      </c>
      <c r="G15" s="268"/>
      <c r="H15" s="268"/>
      <c r="I15" s="268"/>
      <c r="J15" s="268" t="s">
        <v>220</v>
      </c>
      <c r="K15" s="268"/>
      <c r="L15" s="268" t="s">
        <v>367</v>
      </c>
      <c r="M15" s="268"/>
      <c r="N15" s="287"/>
      <c r="O15" s="275"/>
      <c r="P15" s="275"/>
    </row>
    <row r="16" spans="1:18" ht="0.75" customHeight="1">
      <c r="A16" s="302"/>
      <c r="B16" s="302"/>
      <c r="C16" s="267"/>
      <c r="D16" s="267"/>
      <c r="E16" s="302"/>
      <c r="F16" s="268"/>
      <c r="G16" s="268"/>
      <c r="H16" s="268"/>
      <c r="I16" s="268"/>
      <c r="J16" s="268"/>
      <c r="K16" s="268"/>
      <c r="L16" s="268"/>
      <c r="M16" s="268"/>
      <c r="N16" s="287"/>
      <c r="O16" s="275"/>
      <c r="P16" s="275"/>
    </row>
    <row r="17" spans="1:17" ht="39.75" customHeight="1">
      <c r="A17" s="288" t="s">
        <v>13</v>
      </c>
      <c r="B17" s="290">
        <v>1</v>
      </c>
      <c r="C17" s="292" t="s">
        <v>42</v>
      </c>
      <c r="D17" s="293"/>
      <c r="E17" s="290">
        <v>1</v>
      </c>
      <c r="F17" s="296" t="s">
        <v>123</v>
      </c>
      <c r="G17" s="297"/>
      <c r="H17" s="297"/>
      <c r="I17" s="298"/>
      <c r="J17" s="297" t="s">
        <v>220</v>
      </c>
      <c r="K17" s="297"/>
      <c r="L17" s="303" t="s">
        <v>367</v>
      </c>
      <c r="M17" s="297" t="s">
        <v>124</v>
      </c>
      <c r="N17" s="285" t="s">
        <v>223</v>
      </c>
      <c r="O17" s="275"/>
      <c r="P17" s="275"/>
    </row>
    <row r="18" spans="1:17" ht="27" customHeight="1">
      <c r="A18" s="289"/>
      <c r="B18" s="291"/>
      <c r="C18" s="294"/>
      <c r="D18" s="295"/>
      <c r="E18" s="291"/>
      <c r="F18" s="299"/>
      <c r="G18" s="300"/>
      <c r="H18" s="300"/>
      <c r="I18" s="301"/>
      <c r="J18" s="300"/>
      <c r="K18" s="300"/>
      <c r="L18" s="266"/>
      <c r="M18" s="300"/>
      <c r="N18" s="286"/>
      <c r="O18" s="275"/>
      <c r="P18" s="275"/>
    </row>
    <row r="19" spans="1:17" ht="187.5" customHeight="1">
      <c r="A19" s="89" t="s">
        <v>13</v>
      </c>
      <c r="B19" s="90">
        <v>1</v>
      </c>
      <c r="C19" s="289" t="s">
        <v>42</v>
      </c>
      <c r="D19" s="289"/>
      <c r="E19" s="90">
        <v>2</v>
      </c>
      <c r="F19" s="266" t="s">
        <v>125</v>
      </c>
      <c r="G19" s="266"/>
      <c r="H19" s="266"/>
      <c r="I19" s="266"/>
      <c r="J19" s="266" t="s">
        <v>220</v>
      </c>
      <c r="K19" s="266"/>
      <c r="L19" s="136" t="s">
        <v>367</v>
      </c>
      <c r="M19" s="110" t="s">
        <v>219</v>
      </c>
      <c r="N19" s="111"/>
      <c r="O19" s="275"/>
      <c r="P19" s="276"/>
    </row>
    <row r="20" spans="1:17" ht="78" customHeight="1">
      <c r="A20" s="302" t="s">
        <v>13</v>
      </c>
      <c r="B20" s="302">
        <v>1</v>
      </c>
      <c r="C20" s="267" t="s">
        <v>43</v>
      </c>
      <c r="D20" s="267"/>
      <c r="E20" s="302"/>
      <c r="F20" s="268" t="s">
        <v>126</v>
      </c>
      <c r="G20" s="268"/>
      <c r="H20" s="268"/>
      <c r="I20" s="268"/>
      <c r="J20" s="268" t="s">
        <v>220</v>
      </c>
      <c r="K20" s="268"/>
      <c r="L20" s="268" t="s">
        <v>367</v>
      </c>
      <c r="M20" s="268"/>
      <c r="N20" s="287"/>
      <c r="O20" s="275"/>
      <c r="P20" s="276"/>
    </row>
    <row r="21" spans="1:17" ht="15.75" hidden="1" customHeight="1" thickBot="1">
      <c r="A21" s="302"/>
      <c r="B21" s="302"/>
      <c r="C21" s="267"/>
      <c r="D21" s="267"/>
      <c r="E21" s="302"/>
      <c r="F21" s="268"/>
      <c r="G21" s="268"/>
      <c r="H21" s="268"/>
      <c r="I21" s="268"/>
      <c r="J21" s="268"/>
      <c r="K21" s="268"/>
      <c r="L21" s="268"/>
      <c r="M21" s="268"/>
      <c r="N21" s="287"/>
      <c r="O21" s="275"/>
      <c r="P21" s="276"/>
    </row>
    <row r="22" spans="1:17" ht="150.75" customHeight="1">
      <c r="A22" s="62" t="s">
        <v>13</v>
      </c>
      <c r="B22" s="85">
        <v>1</v>
      </c>
      <c r="C22" s="302" t="s">
        <v>43</v>
      </c>
      <c r="D22" s="302"/>
      <c r="E22" s="85">
        <v>1</v>
      </c>
      <c r="F22" s="268" t="s">
        <v>127</v>
      </c>
      <c r="G22" s="268"/>
      <c r="H22" s="268"/>
      <c r="I22" s="268"/>
      <c r="J22" s="268" t="s">
        <v>220</v>
      </c>
      <c r="K22" s="268"/>
      <c r="L22" s="125" t="s">
        <v>292</v>
      </c>
      <c r="M22" s="112" t="s">
        <v>128</v>
      </c>
      <c r="N22" s="113" t="s">
        <v>224</v>
      </c>
      <c r="O22" s="275"/>
      <c r="P22" s="276"/>
    </row>
    <row r="23" spans="1:17" s="107" customFormat="1" ht="140.25" customHeight="1">
      <c r="A23" s="62">
        <v>3</v>
      </c>
      <c r="B23" s="105">
        <v>1</v>
      </c>
      <c r="C23" s="308">
        <v>2</v>
      </c>
      <c r="D23" s="309"/>
      <c r="E23" s="105">
        <v>2</v>
      </c>
      <c r="F23" s="268" t="s">
        <v>63</v>
      </c>
      <c r="G23" s="268"/>
      <c r="H23" s="268"/>
      <c r="I23" s="268"/>
      <c r="J23" s="268" t="s">
        <v>220</v>
      </c>
      <c r="K23" s="268"/>
      <c r="L23" s="225" t="s">
        <v>368</v>
      </c>
      <c r="M23" s="112" t="s">
        <v>129</v>
      </c>
      <c r="N23" s="113" t="s">
        <v>225</v>
      </c>
      <c r="O23" s="103"/>
      <c r="P23" s="104"/>
    </row>
    <row r="24" spans="1:17" ht="119.25" customHeight="1">
      <c r="A24" s="62" t="s">
        <v>13</v>
      </c>
      <c r="B24" s="85">
        <v>1</v>
      </c>
      <c r="C24" s="302">
        <v>3</v>
      </c>
      <c r="D24" s="302"/>
      <c r="E24" s="85"/>
      <c r="F24" s="268" t="s">
        <v>54</v>
      </c>
      <c r="G24" s="268"/>
      <c r="H24" s="268"/>
      <c r="I24" s="268"/>
      <c r="J24" s="268" t="s">
        <v>220</v>
      </c>
      <c r="K24" s="268"/>
      <c r="L24" s="125" t="s">
        <v>293</v>
      </c>
      <c r="M24" s="112" t="s">
        <v>282</v>
      </c>
      <c r="N24" s="117">
        <v>40546</v>
      </c>
      <c r="O24" s="275"/>
      <c r="P24" s="276"/>
      <c r="Q24" s="88"/>
    </row>
    <row r="25" spans="1:17" ht="19.5" customHeight="1">
      <c r="A25" s="87" t="s">
        <v>13</v>
      </c>
      <c r="B25" s="74">
        <v>2</v>
      </c>
      <c r="C25" s="246"/>
      <c r="D25" s="246"/>
      <c r="E25" s="86"/>
      <c r="F25" s="305" t="s">
        <v>59</v>
      </c>
      <c r="G25" s="306"/>
      <c r="H25" s="306"/>
      <c r="I25" s="306"/>
      <c r="J25" s="306"/>
      <c r="K25" s="306"/>
      <c r="L25" s="306"/>
      <c r="M25" s="306"/>
      <c r="N25" s="307"/>
      <c r="O25" s="275"/>
      <c r="P25" s="276"/>
    </row>
    <row r="26" spans="1:17" ht="63.75" customHeight="1">
      <c r="A26" s="87" t="s">
        <v>13</v>
      </c>
      <c r="B26" s="83">
        <v>2</v>
      </c>
      <c r="C26" s="304" t="s">
        <v>42</v>
      </c>
      <c r="D26" s="304"/>
      <c r="E26" s="85"/>
      <c r="F26" s="268" t="s">
        <v>136</v>
      </c>
      <c r="G26" s="268"/>
      <c r="H26" s="268"/>
      <c r="I26" s="268"/>
      <c r="J26" s="268" t="s">
        <v>220</v>
      </c>
      <c r="K26" s="268"/>
      <c r="L26" s="134" t="s">
        <v>367</v>
      </c>
      <c r="M26" s="112"/>
      <c r="N26" s="114"/>
      <c r="O26" s="275"/>
      <c r="P26" s="276"/>
    </row>
    <row r="27" spans="1:17" ht="49.5" customHeight="1">
      <c r="A27" s="302" t="s">
        <v>13</v>
      </c>
      <c r="B27" s="302">
        <v>2</v>
      </c>
      <c r="C27" s="267" t="s">
        <v>42</v>
      </c>
      <c r="D27" s="267"/>
      <c r="E27" s="302">
        <v>1</v>
      </c>
      <c r="F27" s="312" t="s">
        <v>137</v>
      </c>
      <c r="G27" s="312"/>
      <c r="H27" s="312"/>
      <c r="I27" s="312"/>
      <c r="J27" s="268" t="s">
        <v>220</v>
      </c>
      <c r="K27" s="268"/>
      <c r="L27" s="268" t="s">
        <v>368</v>
      </c>
      <c r="M27" s="259" t="s">
        <v>141</v>
      </c>
      <c r="N27" s="114" t="s">
        <v>142</v>
      </c>
      <c r="O27" s="275"/>
      <c r="P27" s="276"/>
    </row>
    <row r="28" spans="1:17" ht="14.25" customHeight="1">
      <c r="A28" s="302"/>
      <c r="B28" s="302"/>
      <c r="C28" s="267"/>
      <c r="D28" s="267"/>
      <c r="E28" s="308"/>
      <c r="F28" s="313" t="s">
        <v>138</v>
      </c>
      <c r="G28" s="314"/>
      <c r="H28" s="314"/>
      <c r="I28" s="315"/>
      <c r="J28" s="260"/>
      <c r="K28" s="268"/>
      <c r="L28" s="268"/>
      <c r="M28" s="259"/>
      <c r="N28" s="115" t="s">
        <v>182</v>
      </c>
      <c r="O28" s="275"/>
      <c r="P28" s="276"/>
      <c r="Q28" s="56"/>
    </row>
    <row r="29" spans="1:17">
      <c r="A29" s="302"/>
      <c r="B29" s="302"/>
      <c r="C29" s="267"/>
      <c r="D29" s="267"/>
      <c r="E29" s="308"/>
      <c r="F29" s="313" t="s">
        <v>139</v>
      </c>
      <c r="G29" s="314"/>
      <c r="H29" s="314"/>
      <c r="I29" s="315"/>
      <c r="J29" s="260"/>
      <c r="K29" s="268"/>
      <c r="L29" s="268"/>
      <c r="M29" s="259"/>
      <c r="N29" s="115" t="s">
        <v>183</v>
      </c>
      <c r="O29" s="275"/>
      <c r="P29" s="276"/>
    </row>
    <row r="30" spans="1:17" ht="24.75" customHeight="1">
      <c r="A30" s="302"/>
      <c r="B30" s="302"/>
      <c r="C30" s="267"/>
      <c r="D30" s="267"/>
      <c r="E30" s="308"/>
      <c r="F30" s="316" t="s">
        <v>140</v>
      </c>
      <c r="G30" s="317"/>
      <c r="H30" s="317"/>
      <c r="I30" s="318"/>
      <c r="J30" s="260"/>
      <c r="K30" s="268"/>
      <c r="L30" s="268"/>
      <c r="M30" s="259"/>
      <c r="N30" s="116"/>
      <c r="O30" s="275"/>
      <c r="P30" s="276"/>
    </row>
    <row r="31" spans="1:17" ht="55.5" customHeight="1">
      <c r="A31" s="310" t="s">
        <v>13</v>
      </c>
      <c r="B31" s="310">
        <v>2</v>
      </c>
      <c r="C31" s="311" t="s">
        <v>42</v>
      </c>
      <c r="D31" s="311"/>
      <c r="E31" s="310">
        <v>2</v>
      </c>
      <c r="F31" s="266" t="s">
        <v>143</v>
      </c>
      <c r="G31" s="266"/>
      <c r="H31" s="266"/>
      <c r="I31" s="266"/>
      <c r="J31" s="268" t="s">
        <v>220</v>
      </c>
      <c r="K31" s="268"/>
      <c r="L31" s="268" t="s">
        <v>367</v>
      </c>
      <c r="M31" s="268" t="s">
        <v>144</v>
      </c>
      <c r="N31" s="319"/>
      <c r="O31" s="275"/>
      <c r="P31" s="276"/>
    </row>
    <row r="32" spans="1:17" ht="30.75" customHeight="1">
      <c r="A32" s="310"/>
      <c r="B32" s="310"/>
      <c r="C32" s="311"/>
      <c r="D32" s="311"/>
      <c r="E32" s="310"/>
      <c r="F32" s="268"/>
      <c r="G32" s="268"/>
      <c r="H32" s="268"/>
      <c r="I32" s="268"/>
      <c r="J32" s="268"/>
      <c r="K32" s="268"/>
      <c r="L32" s="268"/>
      <c r="M32" s="268"/>
      <c r="N32" s="287"/>
      <c r="O32" s="275"/>
      <c r="P32" s="276"/>
    </row>
    <row r="33" spans="1:16" ht="91.5" customHeight="1">
      <c r="A33" s="62" t="s">
        <v>13</v>
      </c>
      <c r="B33" s="85">
        <v>2</v>
      </c>
      <c r="C33" s="267" t="s">
        <v>42</v>
      </c>
      <c r="D33" s="320"/>
      <c r="E33" s="85">
        <v>3</v>
      </c>
      <c r="F33" s="268" t="s">
        <v>21</v>
      </c>
      <c r="G33" s="321"/>
      <c r="H33" s="321"/>
      <c r="I33" s="321"/>
      <c r="J33" s="268" t="s">
        <v>220</v>
      </c>
      <c r="K33" s="321"/>
      <c r="L33" s="134" t="s">
        <v>368</v>
      </c>
      <c r="M33" s="112" t="s">
        <v>145</v>
      </c>
      <c r="N33" s="113" t="s">
        <v>184</v>
      </c>
      <c r="O33" s="275"/>
      <c r="P33" s="322"/>
    </row>
    <row r="34" spans="1:16" ht="59.25" customHeight="1">
      <c r="A34" s="62" t="s">
        <v>13</v>
      </c>
      <c r="B34" s="302">
        <v>2</v>
      </c>
      <c r="C34" s="267" t="s">
        <v>43</v>
      </c>
      <c r="D34" s="267"/>
      <c r="E34" s="302"/>
      <c r="F34" s="268" t="s">
        <v>146</v>
      </c>
      <c r="G34" s="268"/>
      <c r="H34" s="268"/>
      <c r="I34" s="268"/>
      <c r="J34" s="268" t="s">
        <v>220</v>
      </c>
      <c r="K34" s="268"/>
      <c r="L34" s="268" t="s">
        <v>292</v>
      </c>
      <c r="M34" s="268" t="s">
        <v>147</v>
      </c>
      <c r="N34" s="328" t="s">
        <v>180</v>
      </c>
      <c r="O34" s="275"/>
      <c r="P34" s="276"/>
    </row>
    <row r="35" spans="1:16" ht="23.25" customHeight="1">
      <c r="A35" s="62"/>
      <c r="B35" s="302"/>
      <c r="C35" s="267"/>
      <c r="D35" s="267"/>
      <c r="E35" s="302"/>
      <c r="F35" s="268"/>
      <c r="G35" s="268"/>
      <c r="H35" s="268"/>
      <c r="I35" s="268"/>
      <c r="J35" s="268"/>
      <c r="K35" s="268"/>
      <c r="L35" s="268"/>
      <c r="M35" s="268"/>
      <c r="N35" s="287"/>
      <c r="O35" s="275"/>
      <c r="P35" s="276"/>
    </row>
    <row r="36" spans="1:16" ht="110.25" customHeight="1">
      <c r="A36" s="62" t="s">
        <v>13</v>
      </c>
      <c r="B36" s="85">
        <v>2</v>
      </c>
      <c r="C36" s="267" t="s">
        <v>13</v>
      </c>
      <c r="D36" s="267"/>
      <c r="E36" s="85"/>
      <c r="F36" s="268" t="s">
        <v>150</v>
      </c>
      <c r="G36" s="268"/>
      <c r="H36" s="268"/>
      <c r="I36" s="268"/>
      <c r="J36" s="268" t="s">
        <v>220</v>
      </c>
      <c r="K36" s="268"/>
      <c r="L36" s="134" t="s">
        <v>367</v>
      </c>
      <c r="M36" s="112" t="s">
        <v>151</v>
      </c>
      <c r="N36" s="113" t="s">
        <v>152</v>
      </c>
      <c r="O36" s="275"/>
      <c r="P36" s="276"/>
    </row>
    <row r="37" spans="1:16" ht="5.25" customHeight="1">
      <c r="A37" s="277" t="s">
        <v>13</v>
      </c>
      <c r="B37" s="277">
        <v>3</v>
      </c>
      <c r="C37" s="267"/>
      <c r="D37" s="267"/>
      <c r="E37" s="302"/>
      <c r="F37" s="323"/>
      <c r="G37" s="323"/>
      <c r="H37" s="323"/>
      <c r="I37" s="323"/>
      <c r="J37" s="323"/>
      <c r="K37" s="323"/>
      <c r="L37" s="323"/>
      <c r="M37" s="323"/>
      <c r="N37" s="323"/>
      <c r="O37" s="275"/>
      <c r="P37" s="276"/>
    </row>
    <row r="38" spans="1:16">
      <c r="A38" s="277"/>
      <c r="B38" s="277"/>
      <c r="C38" s="267"/>
      <c r="D38" s="267"/>
      <c r="E38" s="308"/>
      <c r="F38" s="324" t="s">
        <v>61</v>
      </c>
      <c r="G38" s="325"/>
      <c r="H38" s="325"/>
      <c r="I38" s="325"/>
      <c r="J38" s="325"/>
      <c r="K38" s="325"/>
      <c r="L38" s="325"/>
      <c r="M38" s="325"/>
      <c r="N38" s="326"/>
      <c r="O38" s="275"/>
      <c r="P38" s="276"/>
    </row>
    <row r="39" spans="1:16" ht="5.25" customHeight="1">
      <c r="A39" s="277"/>
      <c r="B39" s="277"/>
      <c r="C39" s="267"/>
      <c r="D39" s="267"/>
      <c r="E39" s="302"/>
      <c r="F39" s="327"/>
      <c r="G39" s="327"/>
      <c r="H39" s="327"/>
      <c r="I39" s="327"/>
      <c r="J39" s="327"/>
      <c r="K39" s="327"/>
      <c r="L39" s="327"/>
      <c r="M39" s="327"/>
      <c r="N39" s="327"/>
      <c r="O39" s="275"/>
      <c r="P39" s="276"/>
    </row>
    <row r="40" spans="1:16" ht="69.75" customHeight="1">
      <c r="A40" s="62" t="s">
        <v>13</v>
      </c>
      <c r="B40" s="85">
        <v>3</v>
      </c>
      <c r="C40" s="267" t="s">
        <v>42</v>
      </c>
      <c r="D40" s="267"/>
      <c r="E40" s="85"/>
      <c r="F40" s="329" t="s">
        <v>153</v>
      </c>
      <c r="G40" s="329"/>
      <c r="H40" s="329"/>
      <c r="I40" s="329"/>
      <c r="J40" s="268" t="s">
        <v>220</v>
      </c>
      <c r="K40" s="268"/>
      <c r="L40" s="225" t="s">
        <v>368</v>
      </c>
      <c r="M40" s="112"/>
      <c r="N40" s="113"/>
      <c r="O40" s="275"/>
      <c r="P40" s="276"/>
    </row>
    <row r="41" spans="1:16" ht="30" customHeight="1">
      <c r="A41" s="302" t="s">
        <v>13</v>
      </c>
      <c r="B41" s="302">
        <v>3</v>
      </c>
      <c r="C41" s="267" t="s">
        <v>42</v>
      </c>
      <c r="D41" s="267"/>
      <c r="E41" s="308">
        <v>1</v>
      </c>
      <c r="F41" s="330" t="s">
        <v>154</v>
      </c>
      <c r="G41" s="333"/>
      <c r="H41" s="333"/>
      <c r="I41" s="334"/>
      <c r="J41" s="260" t="s">
        <v>220</v>
      </c>
      <c r="K41" s="268"/>
      <c r="L41" s="268" t="s">
        <v>367</v>
      </c>
      <c r="M41" s="268" t="s">
        <v>157</v>
      </c>
      <c r="N41" s="337" t="s">
        <v>179</v>
      </c>
      <c r="O41" s="275"/>
      <c r="P41" s="276"/>
    </row>
    <row r="42" spans="1:16" ht="15" customHeight="1">
      <c r="A42" s="302"/>
      <c r="B42" s="302"/>
      <c r="C42" s="267"/>
      <c r="D42" s="267"/>
      <c r="E42" s="308"/>
      <c r="F42" s="296" t="s">
        <v>155</v>
      </c>
      <c r="G42" s="335"/>
      <c r="H42" s="335"/>
      <c r="I42" s="336"/>
      <c r="J42" s="260"/>
      <c r="K42" s="268"/>
      <c r="L42" s="268"/>
      <c r="M42" s="268"/>
      <c r="N42" s="338"/>
      <c r="O42" s="275"/>
      <c r="P42" s="276"/>
    </row>
    <row r="43" spans="1:16" ht="15" customHeight="1">
      <c r="A43" s="302"/>
      <c r="B43" s="302"/>
      <c r="C43" s="267"/>
      <c r="D43" s="267"/>
      <c r="E43" s="308"/>
      <c r="F43" s="296" t="s">
        <v>156</v>
      </c>
      <c r="G43" s="297"/>
      <c r="H43" s="297"/>
      <c r="I43" s="298"/>
      <c r="J43" s="260"/>
      <c r="K43" s="268"/>
      <c r="L43" s="268"/>
      <c r="M43" s="268"/>
      <c r="N43" s="338"/>
      <c r="O43" s="275"/>
      <c r="P43" s="276"/>
    </row>
    <row r="44" spans="1:16" ht="6.75" customHeight="1">
      <c r="A44" s="302"/>
      <c r="B44" s="302"/>
      <c r="C44" s="267"/>
      <c r="D44" s="267"/>
      <c r="E44" s="308"/>
      <c r="F44" s="296"/>
      <c r="G44" s="297"/>
      <c r="H44" s="297"/>
      <c r="I44" s="298"/>
      <c r="J44" s="260"/>
      <c r="K44" s="268"/>
      <c r="L44" s="268"/>
      <c r="M44" s="268"/>
      <c r="N44" s="339"/>
      <c r="O44" s="275"/>
      <c r="P44" s="276"/>
    </row>
    <row r="45" spans="1:16" ht="40.5" customHeight="1">
      <c r="A45" s="302" t="s">
        <v>13</v>
      </c>
      <c r="B45" s="302">
        <v>3</v>
      </c>
      <c r="C45" s="267" t="s">
        <v>42</v>
      </c>
      <c r="D45" s="267"/>
      <c r="E45" s="308">
        <v>2</v>
      </c>
      <c r="F45" s="330" t="s">
        <v>158</v>
      </c>
      <c r="G45" s="331"/>
      <c r="H45" s="331"/>
      <c r="I45" s="332"/>
      <c r="J45" s="260" t="s">
        <v>220</v>
      </c>
      <c r="K45" s="268"/>
      <c r="L45" s="268" t="s">
        <v>368</v>
      </c>
      <c r="M45" s="268" t="s">
        <v>162</v>
      </c>
      <c r="N45" s="287" t="s">
        <v>185</v>
      </c>
      <c r="O45" s="275"/>
      <c r="P45" s="276"/>
    </row>
    <row r="46" spans="1:16">
      <c r="A46" s="302"/>
      <c r="B46" s="302"/>
      <c r="C46" s="267"/>
      <c r="D46" s="267"/>
      <c r="E46" s="308"/>
      <c r="F46" s="296" t="s">
        <v>159</v>
      </c>
      <c r="G46" s="297"/>
      <c r="H46" s="297"/>
      <c r="I46" s="298"/>
      <c r="J46" s="260"/>
      <c r="K46" s="268"/>
      <c r="L46" s="268"/>
      <c r="M46" s="268"/>
      <c r="N46" s="287"/>
      <c r="O46" s="275"/>
      <c r="P46" s="276"/>
    </row>
    <row r="47" spans="1:16">
      <c r="A47" s="302"/>
      <c r="B47" s="302"/>
      <c r="C47" s="267"/>
      <c r="D47" s="267"/>
      <c r="E47" s="308"/>
      <c r="F47" s="296" t="s">
        <v>160</v>
      </c>
      <c r="G47" s="297"/>
      <c r="H47" s="297"/>
      <c r="I47" s="298"/>
      <c r="J47" s="260"/>
      <c r="K47" s="268"/>
      <c r="L47" s="268"/>
      <c r="M47" s="268"/>
      <c r="N47" s="287"/>
      <c r="O47" s="275"/>
      <c r="P47" s="276"/>
    </row>
    <row r="48" spans="1:16">
      <c r="A48" s="302"/>
      <c r="B48" s="302"/>
      <c r="C48" s="267"/>
      <c r="D48" s="267"/>
      <c r="E48" s="308"/>
      <c r="F48" s="299" t="s">
        <v>161</v>
      </c>
      <c r="G48" s="300"/>
      <c r="H48" s="300"/>
      <c r="I48" s="301"/>
      <c r="J48" s="260"/>
      <c r="K48" s="268"/>
      <c r="L48" s="268"/>
      <c r="M48" s="268"/>
      <c r="N48" s="287"/>
      <c r="O48" s="275"/>
      <c r="P48" s="276"/>
    </row>
    <row r="49" spans="1:16" s="107" customFormat="1" ht="93.75" customHeight="1">
      <c r="A49" s="105">
        <v>3</v>
      </c>
      <c r="B49" s="105">
        <v>3</v>
      </c>
      <c r="C49" s="261" t="s">
        <v>42</v>
      </c>
      <c r="D49" s="262"/>
      <c r="E49" s="106">
        <v>3</v>
      </c>
      <c r="F49" s="266" t="s">
        <v>163</v>
      </c>
      <c r="G49" s="266"/>
      <c r="H49" s="266"/>
      <c r="I49" s="266"/>
      <c r="J49" s="259" t="s">
        <v>220</v>
      </c>
      <c r="K49" s="260"/>
      <c r="L49" s="134" t="s">
        <v>367</v>
      </c>
      <c r="M49" s="134" t="s">
        <v>369</v>
      </c>
      <c r="N49" s="113" t="s">
        <v>186</v>
      </c>
      <c r="O49" s="103"/>
      <c r="P49" s="104"/>
    </row>
    <row r="50" spans="1:16" ht="108" customHeight="1">
      <c r="A50" s="62" t="s">
        <v>13</v>
      </c>
      <c r="B50" s="85">
        <v>3</v>
      </c>
      <c r="C50" s="267" t="s">
        <v>42</v>
      </c>
      <c r="D50" s="267"/>
      <c r="E50" s="85">
        <v>3</v>
      </c>
      <c r="F50" s="266" t="s">
        <v>279</v>
      </c>
      <c r="G50" s="266"/>
      <c r="H50" s="266"/>
      <c r="I50" s="266"/>
      <c r="J50" s="268" t="s">
        <v>220</v>
      </c>
      <c r="K50" s="268"/>
      <c r="L50" s="134" t="s">
        <v>367</v>
      </c>
      <c r="M50" s="112" t="s">
        <v>280</v>
      </c>
      <c r="N50" s="113" t="s">
        <v>281</v>
      </c>
      <c r="O50" s="275"/>
      <c r="P50" s="276"/>
    </row>
    <row r="51" spans="1:16">
      <c r="A51" s="277" t="s">
        <v>13</v>
      </c>
      <c r="B51" s="277">
        <v>4</v>
      </c>
      <c r="C51" s="304"/>
      <c r="D51" s="304"/>
      <c r="E51" s="302"/>
      <c r="F51" s="342" t="s">
        <v>45</v>
      </c>
      <c r="G51" s="343"/>
      <c r="H51" s="343"/>
      <c r="I51" s="343"/>
      <c r="J51" s="343"/>
      <c r="K51" s="343"/>
      <c r="L51" s="343"/>
      <c r="M51" s="343"/>
      <c r="N51" s="344"/>
      <c r="O51" s="275"/>
      <c r="P51" s="276"/>
    </row>
    <row r="52" spans="1:16">
      <c r="A52" s="277"/>
      <c r="B52" s="277"/>
      <c r="C52" s="304"/>
      <c r="D52" s="304"/>
      <c r="E52" s="302"/>
      <c r="F52" s="345"/>
      <c r="G52" s="346"/>
      <c r="H52" s="346"/>
      <c r="I52" s="346"/>
      <c r="J52" s="346"/>
      <c r="K52" s="346"/>
      <c r="L52" s="346"/>
      <c r="M52" s="346"/>
      <c r="N52" s="347"/>
      <c r="O52" s="275"/>
      <c r="P52" s="276"/>
    </row>
    <row r="53" spans="1:16" ht="111.75" customHeight="1">
      <c r="A53" s="62" t="s">
        <v>13</v>
      </c>
      <c r="B53" s="85">
        <v>4</v>
      </c>
      <c r="C53" s="267" t="s">
        <v>42</v>
      </c>
      <c r="D53" s="267"/>
      <c r="E53" s="85"/>
      <c r="F53" s="268" t="s">
        <v>165</v>
      </c>
      <c r="G53" s="268"/>
      <c r="H53" s="268"/>
      <c r="I53" s="268"/>
      <c r="J53" s="268" t="s">
        <v>166</v>
      </c>
      <c r="K53" s="268"/>
      <c r="L53" s="134" t="s">
        <v>367</v>
      </c>
      <c r="M53" s="112"/>
      <c r="N53" s="113"/>
      <c r="O53" s="340"/>
      <c r="P53" s="341"/>
    </row>
    <row r="54" spans="1:16" ht="129" customHeight="1">
      <c r="A54" s="62" t="s">
        <v>13</v>
      </c>
      <c r="B54" s="85">
        <v>4</v>
      </c>
      <c r="C54" s="267" t="s">
        <v>42</v>
      </c>
      <c r="D54" s="267"/>
      <c r="E54" s="85">
        <v>1</v>
      </c>
      <c r="F54" s="268" t="s">
        <v>167</v>
      </c>
      <c r="G54" s="268"/>
      <c r="H54" s="268"/>
      <c r="I54" s="268"/>
      <c r="J54" s="268" t="s">
        <v>168</v>
      </c>
      <c r="K54" s="268"/>
      <c r="L54" s="134" t="s">
        <v>367</v>
      </c>
      <c r="M54" s="112" t="s">
        <v>231</v>
      </c>
      <c r="N54" s="113" t="s">
        <v>187</v>
      </c>
      <c r="O54" s="275"/>
      <c r="P54" s="276"/>
    </row>
    <row r="55" spans="1:16" ht="114.75" customHeight="1">
      <c r="A55" s="62" t="s">
        <v>13</v>
      </c>
      <c r="B55" s="85">
        <v>4</v>
      </c>
      <c r="C55" s="267" t="s">
        <v>42</v>
      </c>
      <c r="D55" s="267"/>
      <c r="E55" s="85">
        <v>2</v>
      </c>
      <c r="F55" s="268" t="s">
        <v>169</v>
      </c>
      <c r="G55" s="268"/>
      <c r="H55" s="268"/>
      <c r="I55" s="268"/>
      <c r="J55" s="268" t="s">
        <v>306</v>
      </c>
      <c r="K55" s="268"/>
      <c r="L55" s="134" t="s">
        <v>368</v>
      </c>
      <c r="M55" s="112" t="s">
        <v>228</v>
      </c>
      <c r="N55" s="113" t="s">
        <v>187</v>
      </c>
      <c r="O55" s="275"/>
      <c r="P55" s="276"/>
    </row>
    <row r="56" spans="1:16" s="68" customFormat="1" ht="156.75" customHeight="1">
      <c r="A56" s="62">
        <v>3</v>
      </c>
      <c r="B56" s="85">
        <v>4</v>
      </c>
      <c r="C56" s="261" t="s">
        <v>43</v>
      </c>
      <c r="D56" s="262"/>
      <c r="E56" s="85"/>
      <c r="F56" s="259" t="s">
        <v>229</v>
      </c>
      <c r="G56" s="271"/>
      <c r="H56" s="271"/>
      <c r="I56" s="260"/>
      <c r="J56" s="268" t="s">
        <v>303</v>
      </c>
      <c r="K56" s="268"/>
      <c r="L56" s="134" t="s">
        <v>367</v>
      </c>
      <c r="M56" s="112"/>
      <c r="N56" s="113"/>
      <c r="O56" s="67"/>
      <c r="P56" s="66"/>
    </row>
    <row r="57" spans="1:16" ht="127.5" customHeight="1">
      <c r="A57" s="62">
        <v>3</v>
      </c>
      <c r="B57" s="85">
        <v>4</v>
      </c>
      <c r="C57" s="261" t="s">
        <v>43</v>
      </c>
      <c r="D57" s="262"/>
      <c r="E57" s="85">
        <v>1</v>
      </c>
      <c r="F57" s="259" t="s">
        <v>217</v>
      </c>
      <c r="G57" s="271"/>
      <c r="H57" s="271"/>
      <c r="I57" s="260"/>
      <c r="J57" s="268" t="s">
        <v>216</v>
      </c>
      <c r="K57" s="268"/>
      <c r="L57" s="125" t="s">
        <v>292</v>
      </c>
      <c r="M57" s="112" t="s">
        <v>230</v>
      </c>
      <c r="N57" s="113" t="s">
        <v>187</v>
      </c>
      <c r="O57" s="275"/>
      <c r="P57" s="276"/>
    </row>
    <row r="58" spans="1:16" ht="94.5" customHeight="1">
      <c r="A58" s="62" t="s">
        <v>13</v>
      </c>
      <c r="B58" s="85">
        <v>4</v>
      </c>
      <c r="C58" s="267" t="s">
        <v>43</v>
      </c>
      <c r="D58" s="267"/>
      <c r="E58" s="85">
        <v>2</v>
      </c>
      <c r="F58" s="268" t="s">
        <v>218</v>
      </c>
      <c r="G58" s="268"/>
      <c r="H58" s="268"/>
      <c r="I58" s="268"/>
      <c r="J58" s="268" t="s">
        <v>216</v>
      </c>
      <c r="K58" s="268"/>
      <c r="L58" s="125" t="s">
        <v>292</v>
      </c>
      <c r="M58" s="112" t="s">
        <v>230</v>
      </c>
      <c r="N58" s="113" t="s">
        <v>187</v>
      </c>
      <c r="O58" s="275"/>
      <c r="P58" s="276"/>
    </row>
    <row r="59" spans="1:16" ht="11.25" customHeight="1">
      <c r="A59" s="277" t="s">
        <v>13</v>
      </c>
      <c r="B59" s="277">
        <v>5</v>
      </c>
      <c r="C59" s="267"/>
      <c r="D59" s="267"/>
      <c r="E59" s="302"/>
      <c r="F59" s="348" t="s">
        <v>70</v>
      </c>
      <c r="G59" s="348"/>
      <c r="H59" s="348"/>
      <c r="I59" s="348"/>
      <c r="J59" s="348"/>
      <c r="K59" s="348"/>
      <c r="L59" s="348"/>
      <c r="M59" s="348"/>
      <c r="N59" s="348"/>
      <c r="O59" s="275"/>
      <c r="P59" s="276"/>
    </row>
    <row r="60" spans="1:16">
      <c r="A60" s="277"/>
      <c r="B60" s="277"/>
      <c r="C60" s="267"/>
      <c r="D60" s="267"/>
      <c r="E60" s="302"/>
      <c r="F60" s="348"/>
      <c r="G60" s="348"/>
      <c r="H60" s="348"/>
      <c r="I60" s="348"/>
      <c r="J60" s="348"/>
      <c r="K60" s="348"/>
      <c r="L60" s="348"/>
      <c r="M60" s="348"/>
      <c r="N60" s="348"/>
      <c r="O60" s="275"/>
      <c r="P60" s="276"/>
    </row>
    <row r="61" spans="1:16" ht="14.25" customHeight="1">
      <c r="A61" s="302" t="s">
        <v>13</v>
      </c>
      <c r="B61" s="302">
        <v>5</v>
      </c>
      <c r="C61" s="267" t="s">
        <v>42</v>
      </c>
      <c r="D61" s="267"/>
      <c r="E61" s="302"/>
      <c r="F61" s="273" t="s">
        <v>242</v>
      </c>
      <c r="G61" s="273"/>
      <c r="H61" s="273"/>
      <c r="I61" s="273"/>
      <c r="J61" s="273" t="s">
        <v>298</v>
      </c>
      <c r="K61" s="273"/>
      <c r="L61" s="268" t="s">
        <v>367</v>
      </c>
      <c r="M61" s="329" t="s">
        <v>227</v>
      </c>
      <c r="N61" s="287"/>
      <c r="O61" s="275"/>
      <c r="P61" s="276"/>
    </row>
    <row r="62" spans="1:16" ht="78" customHeight="1">
      <c r="A62" s="302"/>
      <c r="B62" s="302"/>
      <c r="C62" s="267"/>
      <c r="D62" s="267"/>
      <c r="E62" s="302"/>
      <c r="F62" s="273"/>
      <c r="G62" s="273"/>
      <c r="H62" s="273"/>
      <c r="I62" s="273"/>
      <c r="J62" s="273"/>
      <c r="K62" s="273"/>
      <c r="L62" s="268"/>
      <c r="M62" s="266"/>
      <c r="N62" s="287"/>
      <c r="O62" s="275"/>
      <c r="P62" s="276"/>
    </row>
    <row r="63" spans="1:16" ht="113.25" customHeight="1">
      <c r="A63" s="62" t="s">
        <v>13</v>
      </c>
      <c r="B63" s="85">
        <v>5</v>
      </c>
      <c r="C63" s="267" t="s">
        <v>43</v>
      </c>
      <c r="D63" s="267"/>
      <c r="E63" s="85"/>
      <c r="F63" s="273" t="s">
        <v>297</v>
      </c>
      <c r="G63" s="273"/>
      <c r="H63" s="273"/>
      <c r="I63" s="273"/>
      <c r="J63" s="273" t="s">
        <v>298</v>
      </c>
      <c r="K63" s="273"/>
      <c r="L63" s="134" t="s">
        <v>368</v>
      </c>
      <c r="M63" s="134" t="s">
        <v>370</v>
      </c>
      <c r="N63" s="113" t="s">
        <v>188</v>
      </c>
      <c r="O63" s="275"/>
      <c r="P63" s="276"/>
    </row>
    <row r="64" spans="1:16" ht="16.5" customHeight="1">
      <c r="A64" s="302" t="s">
        <v>13</v>
      </c>
      <c r="B64" s="302">
        <v>5</v>
      </c>
      <c r="C64" s="267" t="s">
        <v>13</v>
      </c>
      <c r="D64" s="267"/>
      <c r="E64" s="302"/>
      <c r="F64" s="268" t="s">
        <v>65</v>
      </c>
      <c r="G64" s="268"/>
      <c r="H64" s="268"/>
      <c r="I64" s="268"/>
      <c r="J64" s="273" t="s">
        <v>298</v>
      </c>
      <c r="K64" s="273"/>
      <c r="L64" s="268" t="s">
        <v>367</v>
      </c>
      <c r="M64" s="268"/>
      <c r="N64" s="287"/>
      <c r="O64" s="275"/>
      <c r="P64" s="276"/>
    </row>
    <row r="65" spans="1:16" ht="87" customHeight="1">
      <c r="A65" s="302"/>
      <c r="B65" s="302"/>
      <c r="C65" s="267"/>
      <c r="D65" s="267"/>
      <c r="E65" s="302"/>
      <c r="F65" s="268"/>
      <c r="G65" s="268"/>
      <c r="H65" s="268"/>
      <c r="I65" s="268"/>
      <c r="J65" s="273"/>
      <c r="K65" s="273"/>
      <c r="L65" s="268"/>
      <c r="M65" s="268"/>
      <c r="N65" s="287"/>
      <c r="O65" s="275"/>
      <c r="P65" s="276"/>
    </row>
    <row r="66" spans="1:16" s="99" customFormat="1" ht="70.5" customHeight="1">
      <c r="A66" s="98" t="s">
        <v>13</v>
      </c>
      <c r="B66" s="98" t="s">
        <v>47</v>
      </c>
      <c r="C66" s="261" t="s">
        <v>13</v>
      </c>
      <c r="D66" s="262"/>
      <c r="E66" s="98" t="s">
        <v>19</v>
      </c>
      <c r="F66" s="259" t="s">
        <v>243</v>
      </c>
      <c r="G66" s="271"/>
      <c r="H66" s="271"/>
      <c r="I66" s="260"/>
      <c r="J66" s="269" t="s">
        <v>298</v>
      </c>
      <c r="K66" s="270"/>
      <c r="L66" s="134" t="s">
        <v>367</v>
      </c>
      <c r="M66" s="112" t="s">
        <v>244</v>
      </c>
      <c r="N66" s="113"/>
      <c r="O66" s="96"/>
      <c r="P66" s="97"/>
    </row>
    <row r="67" spans="1:16" s="99" customFormat="1" ht="123.75" customHeight="1">
      <c r="A67" s="98" t="s">
        <v>13</v>
      </c>
      <c r="B67" s="98" t="s">
        <v>47</v>
      </c>
      <c r="C67" s="261" t="s">
        <v>13</v>
      </c>
      <c r="D67" s="262"/>
      <c r="E67" s="98" t="s">
        <v>18</v>
      </c>
      <c r="F67" s="259" t="s">
        <v>149</v>
      </c>
      <c r="G67" s="271"/>
      <c r="H67" s="271"/>
      <c r="I67" s="260"/>
      <c r="J67" s="269" t="s">
        <v>304</v>
      </c>
      <c r="K67" s="270"/>
      <c r="L67" s="134" t="s">
        <v>367</v>
      </c>
      <c r="M67" s="112" t="s">
        <v>245</v>
      </c>
      <c r="N67" s="113"/>
      <c r="O67" s="96"/>
      <c r="P67" s="97"/>
    </row>
    <row r="68" spans="1:16" s="99" customFormat="1" ht="99" customHeight="1">
      <c r="A68" s="98" t="s">
        <v>13</v>
      </c>
      <c r="B68" s="98" t="s">
        <v>47</v>
      </c>
      <c r="C68" s="261" t="s">
        <v>13</v>
      </c>
      <c r="D68" s="262"/>
      <c r="E68" s="98" t="s">
        <v>44</v>
      </c>
      <c r="F68" s="259" t="s">
        <v>246</v>
      </c>
      <c r="G68" s="271"/>
      <c r="H68" s="271"/>
      <c r="I68" s="260"/>
      <c r="J68" s="269" t="s">
        <v>298</v>
      </c>
      <c r="K68" s="270"/>
      <c r="L68" s="134" t="s">
        <v>367</v>
      </c>
      <c r="M68" s="112" t="s">
        <v>247</v>
      </c>
      <c r="N68" s="113"/>
      <c r="O68" s="96"/>
      <c r="P68" s="97"/>
    </row>
    <row r="69" spans="1:16" s="99" customFormat="1" ht="123" customHeight="1">
      <c r="A69" s="98" t="s">
        <v>13</v>
      </c>
      <c r="B69" s="98" t="s">
        <v>47</v>
      </c>
      <c r="C69" s="261" t="s">
        <v>13</v>
      </c>
      <c r="D69" s="262"/>
      <c r="E69" s="98" t="s">
        <v>46</v>
      </c>
      <c r="F69" s="259" t="s">
        <v>299</v>
      </c>
      <c r="G69" s="271"/>
      <c r="H69" s="271"/>
      <c r="I69" s="260"/>
      <c r="J69" s="269" t="s">
        <v>298</v>
      </c>
      <c r="K69" s="270"/>
      <c r="L69" s="225" t="s">
        <v>367</v>
      </c>
      <c r="M69" s="112" t="s">
        <v>248</v>
      </c>
      <c r="N69" s="113"/>
      <c r="O69" s="96"/>
      <c r="P69" s="97"/>
    </row>
    <row r="70" spans="1:16" s="99" customFormat="1" ht="90.75" customHeight="1">
      <c r="A70" s="98" t="s">
        <v>13</v>
      </c>
      <c r="B70" s="98" t="s">
        <v>47</v>
      </c>
      <c r="C70" s="261" t="s">
        <v>71</v>
      </c>
      <c r="D70" s="262"/>
      <c r="E70" s="98"/>
      <c r="F70" s="268" t="s">
        <v>265</v>
      </c>
      <c r="G70" s="268"/>
      <c r="H70" s="268"/>
      <c r="I70" s="268"/>
      <c r="J70" s="273" t="s">
        <v>302</v>
      </c>
      <c r="K70" s="273"/>
      <c r="L70" s="125" t="s">
        <v>292</v>
      </c>
      <c r="M70" s="112"/>
      <c r="N70" s="113"/>
      <c r="O70" s="96"/>
      <c r="P70" s="97"/>
    </row>
    <row r="71" spans="1:16" s="99" customFormat="1" ht="63.75" customHeight="1">
      <c r="A71" s="98" t="s">
        <v>13</v>
      </c>
      <c r="B71" s="98" t="s">
        <v>47</v>
      </c>
      <c r="C71" s="261" t="s">
        <v>71</v>
      </c>
      <c r="D71" s="262"/>
      <c r="E71" s="98" t="s">
        <v>19</v>
      </c>
      <c r="F71" s="268" t="s">
        <v>266</v>
      </c>
      <c r="G71" s="268"/>
      <c r="H71" s="268"/>
      <c r="I71" s="268"/>
      <c r="J71" s="273" t="s">
        <v>302</v>
      </c>
      <c r="K71" s="273"/>
      <c r="L71" s="134" t="s">
        <v>367</v>
      </c>
      <c r="M71" s="112" t="s">
        <v>133</v>
      </c>
      <c r="N71" s="113" t="s">
        <v>214</v>
      </c>
      <c r="O71" s="96"/>
      <c r="P71" s="97"/>
    </row>
    <row r="72" spans="1:16" s="99" customFormat="1" ht="108" customHeight="1">
      <c r="A72" s="98" t="s">
        <v>13</v>
      </c>
      <c r="B72" s="98" t="s">
        <v>47</v>
      </c>
      <c r="C72" s="261" t="s">
        <v>71</v>
      </c>
      <c r="D72" s="262"/>
      <c r="E72" s="98" t="s">
        <v>18</v>
      </c>
      <c r="F72" s="268" t="s">
        <v>267</v>
      </c>
      <c r="G72" s="268"/>
      <c r="H72" s="268"/>
      <c r="I72" s="268"/>
      <c r="J72" s="273" t="s">
        <v>302</v>
      </c>
      <c r="K72" s="273"/>
      <c r="L72" s="125" t="s">
        <v>292</v>
      </c>
      <c r="M72" s="112" t="s">
        <v>133</v>
      </c>
      <c r="N72" s="113" t="s">
        <v>214</v>
      </c>
      <c r="O72" s="96"/>
      <c r="P72" s="97"/>
    </row>
    <row r="73" spans="1:16" s="99" customFormat="1" ht="77.25" customHeight="1">
      <c r="A73" s="98" t="s">
        <v>13</v>
      </c>
      <c r="B73" s="98" t="s">
        <v>47</v>
      </c>
      <c r="C73" s="261" t="s">
        <v>71</v>
      </c>
      <c r="D73" s="262"/>
      <c r="E73" s="98" t="s">
        <v>44</v>
      </c>
      <c r="F73" s="268" t="s">
        <v>268</v>
      </c>
      <c r="G73" s="268"/>
      <c r="H73" s="268"/>
      <c r="I73" s="268"/>
      <c r="J73" s="273" t="s">
        <v>302</v>
      </c>
      <c r="K73" s="273"/>
      <c r="L73" s="134" t="s">
        <v>367</v>
      </c>
      <c r="M73" s="112" t="s">
        <v>133</v>
      </c>
      <c r="N73" s="113" t="s">
        <v>249</v>
      </c>
      <c r="O73" s="96"/>
      <c r="P73" s="97"/>
    </row>
    <row r="74" spans="1:16" s="99" customFormat="1" ht="90.75" customHeight="1">
      <c r="A74" s="98" t="s">
        <v>13</v>
      </c>
      <c r="B74" s="98" t="s">
        <v>47</v>
      </c>
      <c r="C74" s="261" t="s">
        <v>191</v>
      </c>
      <c r="D74" s="262"/>
      <c r="E74" s="98"/>
      <c r="F74" s="268" t="s">
        <v>134</v>
      </c>
      <c r="G74" s="268"/>
      <c r="H74" s="268"/>
      <c r="I74" s="268"/>
      <c r="J74" s="268" t="s">
        <v>220</v>
      </c>
      <c r="K74" s="268"/>
      <c r="L74" s="134" t="s">
        <v>367</v>
      </c>
      <c r="M74" s="112"/>
      <c r="N74" s="113"/>
      <c r="O74" s="96"/>
      <c r="P74" s="97"/>
    </row>
    <row r="75" spans="1:16" s="99" customFormat="1" ht="108.75" customHeight="1">
      <c r="A75" s="98" t="s">
        <v>13</v>
      </c>
      <c r="B75" s="98" t="s">
        <v>47</v>
      </c>
      <c r="C75" s="261" t="s">
        <v>191</v>
      </c>
      <c r="D75" s="262"/>
      <c r="E75" s="98" t="s">
        <v>19</v>
      </c>
      <c r="F75" s="268" t="s">
        <v>250</v>
      </c>
      <c r="G75" s="268"/>
      <c r="H75" s="268"/>
      <c r="I75" s="268"/>
      <c r="J75" s="268" t="s">
        <v>220</v>
      </c>
      <c r="K75" s="268"/>
      <c r="L75" s="125" t="s">
        <v>292</v>
      </c>
      <c r="M75" s="112" t="s">
        <v>135</v>
      </c>
      <c r="N75" s="113" t="s">
        <v>226</v>
      </c>
      <c r="O75" s="96"/>
      <c r="P75" s="97"/>
    </row>
    <row r="76" spans="1:16" s="99" customFormat="1" ht="90.75" customHeight="1">
      <c r="A76" s="98" t="s">
        <v>13</v>
      </c>
      <c r="B76" s="98" t="s">
        <v>47</v>
      </c>
      <c r="C76" s="261" t="s">
        <v>191</v>
      </c>
      <c r="D76" s="262"/>
      <c r="E76" s="98" t="s">
        <v>18</v>
      </c>
      <c r="F76" s="268" t="s">
        <v>148</v>
      </c>
      <c r="G76" s="268"/>
      <c r="H76" s="268"/>
      <c r="I76" s="268"/>
      <c r="J76" s="268" t="s">
        <v>220</v>
      </c>
      <c r="K76" s="268"/>
      <c r="L76" s="134" t="s">
        <v>367</v>
      </c>
      <c r="M76" s="112" t="s">
        <v>252</v>
      </c>
      <c r="N76" s="117" t="s">
        <v>215</v>
      </c>
      <c r="O76" s="96"/>
      <c r="P76" s="97"/>
    </row>
    <row r="77" spans="1:16" s="99" customFormat="1" ht="93" customHeight="1">
      <c r="A77" s="98" t="s">
        <v>13</v>
      </c>
      <c r="B77" s="98" t="s">
        <v>47</v>
      </c>
      <c r="C77" s="261" t="s">
        <v>191</v>
      </c>
      <c r="D77" s="262"/>
      <c r="E77" s="98" t="s">
        <v>44</v>
      </c>
      <c r="F77" s="268" t="s">
        <v>251</v>
      </c>
      <c r="G77" s="268"/>
      <c r="H77" s="268"/>
      <c r="I77" s="268"/>
      <c r="J77" s="268" t="s">
        <v>220</v>
      </c>
      <c r="K77" s="268"/>
      <c r="L77" s="134" t="s">
        <v>367</v>
      </c>
      <c r="M77" s="112" t="s">
        <v>164</v>
      </c>
      <c r="N77" s="113" t="s">
        <v>179</v>
      </c>
      <c r="O77" s="96"/>
      <c r="P77" s="97"/>
    </row>
    <row r="78" spans="1:16" ht="114" customHeight="1">
      <c r="A78" s="62" t="s">
        <v>13</v>
      </c>
      <c r="B78" s="91">
        <v>1</v>
      </c>
      <c r="C78" s="267" t="s">
        <v>192</v>
      </c>
      <c r="D78" s="267"/>
      <c r="E78" s="91"/>
      <c r="F78" s="268" t="s">
        <v>130</v>
      </c>
      <c r="G78" s="268"/>
      <c r="H78" s="268"/>
      <c r="I78" s="268"/>
      <c r="J78" s="268" t="s">
        <v>220</v>
      </c>
      <c r="K78" s="268"/>
      <c r="L78" s="134" t="s">
        <v>367</v>
      </c>
      <c r="M78" s="112" t="s">
        <v>131</v>
      </c>
      <c r="N78" s="113" t="s">
        <v>181</v>
      </c>
      <c r="O78" s="275"/>
      <c r="P78" s="276"/>
    </row>
    <row r="79" spans="1:16" ht="97.5" customHeight="1">
      <c r="A79" s="62" t="s">
        <v>13</v>
      </c>
      <c r="B79" s="91">
        <v>5</v>
      </c>
      <c r="C79" s="261" t="s">
        <v>193</v>
      </c>
      <c r="D79" s="262"/>
      <c r="E79" s="91"/>
      <c r="F79" s="259" t="s">
        <v>170</v>
      </c>
      <c r="G79" s="271"/>
      <c r="H79" s="271"/>
      <c r="I79" s="260"/>
      <c r="J79" s="259" t="s">
        <v>132</v>
      </c>
      <c r="K79" s="260"/>
      <c r="L79" s="134" t="s">
        <v>367</v>
      </c>
      <c r="M79" s="134" t="s">
        <v>371</v>
      </c>
      <c r="N79" s="113"/>
      <c r="O79" s="275"/>
      <c r="P79" s="276"/>
    </row>
    <row r="80" spans="1:16" ht="96" customHeight="1">
      <c r="A80" s="62" t="s">
        <v>13</v>
      </c>
      <c r="B80" s="85">
        <v>5</v>
      </c>
      <c r="C80" s="267" t="s">
        <v>41</v>
      </c>
      <c r="D80" s="267"/>
      <c r="E80" s="85"/>
      <c r="F80" s="268" t="s">
        <v>171</v>
      </c>
      <c r="G80" s="268"/>
      <c r="H80" s="268"/>
      <c r="I80" s="268"/>
      <c r="J80" s="268" t="s">
        <v>301</v>
      </c>
      <c r="K80" s="268"/>
      <c r="L80" s="125" t="s">
        <v>292</v>
      </c>
      <c r="M80" s="112" t="s">
        <v>172</v>
      </c>
      <c r="N80" s="113"/>
      <c r="O80" s="275"/>
      <c r="P80" s="276"/>
    </row>
    <row r="81" spans="1:16" ht="93.75" customHeight="1">
      <c r="A81" s="62" t="s">
        <v>13</v>
      </c>
      <c r="B81" s="85">
        <v>5</v>
      </c>
      <c r="C81" s="267" t="s">
        <v>239</v>
      </c>
      <c r="D81" s="267"/>
      <c r="E81" s="85"/>
      <c r="F81" s="349" t="s">
        <v>173</v>
      </c>
      <c r="G81" s="349"/>
      <c r="H81" s="349"/>
      <c r="I81" s="349"/>
      <c r="J81" s="268" t="s">
        <v>132</v>
      </c>
      <c r="K81" s="268"/>
      <c r="L81" s="134" t="s">
        <v>367</v>
      </c>
      <c r="M81" s="118"/>
      <c r="N81" s="113"/>
      <c r="O81" s="275"/>
      <c r="P81" s="276"/>
    </row>
    <row r="82" spans="1:16" ht="78" customHeight="1">
      <c r="A82" s="62" t="s">
        <v>13</v>
      </c>
      <c r="B82" s="85">
        <v>5</v>
      </c>
      <c r="C82" s="267" t="s">
        <v>239</v>
      </c>
      <c r="D82" s="267"/>
      <c r="E82" s="85">
        <v>1</v>
      </c>
      <c r="F82" s="349" t="s">
        <v>174</v>
      </c>
      <c r="G82" s="349"/>
      <c r="H82" s="349"/>
      <c r="I82" s="349"/>
      <c r="J82" s="268" t="s">
        <v>132</v>
      </c>
      <c r="K82" s="268"/>
      <c r="L82" s="134" t="s">
        <v>367</v>
      </c>
      <c r="M82" s="135" t="s">
        <v>372</v>
      </c>
      <c r="N82" s="113"/>
      <c r="O82" s="275"/>
      <c r="P82" s="276"/>
    </row>
    <row r="83" spans="1:16" ht="73.5" customHeight="1">
      <c r="A83" s="302" t="s">
        <v>13</v>
      </c>
      <c r="B83" s="302">
        <v>5</v>
      </c>
      <c r="C83" s="267" t="s">
        <v>239</v>
      </c>
      <c r="D83" s="267"/>
      <c r="E83" s="302">
        <v>2</v>
      </c>
      <c r="F83" s="349" t="s">
        <v>175</v>
      </c>
      <c r="G83" s="349"/>
      <c r="H83" s="349"/>
      <c r="I83" s="349"/>
      <c r="J83" s="268" t="s">
        <v>132</v>
      </c>
      <c r="K83" s="268"/>
      <c r="L83" s="268" t="s">
        <v>367</v>
      </c>
      <c r="M83" s="349" t="s">
        <v>232</v>
      </c>
      <c r="N83" s="287" t="s">
        <v>189</v>
      </c>
      <c r="O83" s="275"/>
      <c r="P83" s="276"/>
    </row>
    <row r="84" spans="1:16">
      <c r="A84" s="302"/>
      <c r="B84" s="302"/>
      <c r="C84" s="267"/>
      <c r="D84" s="267"/>
      <c r="E84" s="302"/>
      <c r="F84" s="349"/>
      <c r="G84" s="349"/>
      <c r="H84" s="349"/>
      <c r="I84" s="349"/>
      <c r="J84" s="268"/>
      <c r="K84" s="268"/>
      <c r="L84" s="268"/>
      <c r="M84" s="349"/>
      <c r="N84" s="287"/>
      <c r="O84" s="275"/>
      <c r="P84" s="276"/>
    </row>
    <row r="85" spans="1:16" ht="45.75" customHeight="1">
      <c r="A85" s="302" t="s">
        <v>13</v>
      </c>
      <c r="B85" s="302">
        <v>5</v>
      </c>
      <c r="C85" s="267" t="s">
        <v>239</v>
      </c>
      <c r="D85" s="267"/>
      <c r="E85" s="302">
        <v>3</v>
      </c>
      <c r="F85" s="349" t="s">
        <v>176</v>
      </c>
      <c r="G85" s="349"/>
      <c r="H85" s="349"/>
      <c r="I85" s="349"/>
      <c r="J85" s="268" t="s">
        <v>132</v>
      </c>
      <c r="K85" s="268"/>
      <c r="L85" s="268" t="s">
        <v>292</v>
      </c>
      <c r="M85" s="349" t="s">
        <v>255</v>
      </c>
      <c r="N85" s="287" t="s">
        <v>190</v>
      </c>
      <c r="O85" s="275"/>
      <c r="P85" s="276"/>
    </row>
    <row r="86" spans="1:16" ht="108" customHeight="1">
      <c r="A86" s="302"/>
      <c r="B86" s="302"/>
      <c r="C86" s="267"/>
      <c r="D86" s="267"/>
      <c r="E86" s="302"/>
      <c r="F86" s="349"/>
      <c r="G86" s="349"/>
      <c r="H86" s="349"/>
      <c r="I86" s="349"/>
      <c r="J86" s="268"/>
      <c r="K86" s="268"/>
      <c r="L86" s="268"/>
      <c r="M86" s="349"/>
      <c r="N86" s="287"/>
      <c r="O86" s="275"/>
      <c r="P86" s="276"/>
    </row>
    <row r="87" spans="1:16" ht="96" customHeight="1">
      <c r="A87" s="302" t="s">
        <v>13</v>
      </c>
      <c r="B87" s="302">
        <v>5</v>
      </c>
      <c r="C87" s="267" t="s">
        <v>253</v>
      </c>
      <c r="D87" s="267"/>
      <c r="E87" s="302"/>
      <c r="F87" s="349" t="s">
        <v>177</v>
      </c>
      <c r="G87" s="349"/>
      <c r="H87" s="349"/>
      <c r="I87" s="349"/>
      <c r="J87" s="268" t="s">
        <v>132</v>
      </c>
      <c r="K87" s="268"/>
      <c r="L87" s="268" t="s">
        <v>367</v>
      </c>
      <c r="M87" s="349" t="s">
        <v>373</v>
      </c>
      <c r="N87" s="287"/>
      <c r="O87" s="55"/>
      <c r="P87" s="55"/>
    </row>
    <row r="88" spans="1:16" ht="72.75" customHeight="1">
      <c r="A88" s="302"/>
      <c r="B88" s="302"/>
      <c r="C88" s="267"/>
      <c r="D88" s="267"/>
      <c r="E88" s="302"/>
      <c r="F88" s="349"/>
      <c r="G88" s="349"/>
      <c r="H88" s="349"/>
      <c r="I88" s="349"/>
      <c r="J88" s="268"/>
      <c r="K88" s="268"/>
      <c r="L88" s="268"/>
      <c r="M88" s="349"/>
      <c r="N88" s="287"/>
    </row>
    <row r="89" spans="1:16" s="107" customFormat="1" ht="152.25" customHeight="1">
      <c r="A89" s="105">
        <v>3</v>
      </c>
      <c r="B89" s="105">
        <v>5</v>
      </c>
      <c r="C89" s="261" t="s">
        <v>254</v>
      </c>
      <c r="D89" s="262"/>
      <c r="E89" s="105"/>
      <c r="F89" s="256" t="s">
        <v>240</v>
      </c>
      <c r="G89" s="257"/>
      <c r="H89" s="257"/>
      <c r="I89" s="258"/>
      <c r="J89" s="259" t="s">
        <v>132</v>
      </c>
      <c r="K89" s="260"/>
      <c r="L89" s="225" t="s">
        <v>367</v>
      </c>
      <c r="M89" s="118" t="s">
        <v>241</v>
      </c>
      <c r="N89" s="113"/>
    </row>
    <row r="90" spans="1:16" s="107" customFormat="1" ht="103.5" customHeight="1">
      <c r="A90" s="105">
        <v>3</v>
      </c>
      <c r="B90" s="105">
        <v>5</v>
      </c>
      <c r="C90" s="261" t="s">
        <v>273</v>
      </c>
      <c r="D90" s="262"/>
      <c r="E90" s="105"/>
      <c r="F90" s="263" t="s">
        <v>276</v>
      </c>
      <c r="G90" s="264"/>
      <c r="H90" s="264"/>
      <c r="I90" s="265"/>
      <c r="J90" s="259" t="s">
        <v>132</v>
      </c>
      <c r="K90" s="260"/>
      <c r="L90" s="134" t="s">
        <v>374</v>
      </c>
      <c r="M90" s="118" t="s">
        <v>278</v>
      </c>
      <c r="N90" s="113"/>
    </row>
    <row r="91" spans="1:16" s="107" customFormat="1" ht="130.5" customHeight="1">
      <c r="A91" s="105">
        <v>3</v>
      </c>
      <c r="B91" s="105">
        <v>5</v>
      </c>
      <c r="C91" s="261" t="s">
        <v>274</v>
      </c>
      <c r="D91" s="262"/>
      <c r="E91" s="105"/>
      <c r="F91" s="263" t="s">
        <v>275</v>
      </c>
      <c r="G91" s="264"/>
      <c r="H91" s="264"/>
      <c r="I91" s="265"/>
      <c r="J91" s="259" t="s">
        <v>132</v>
      </c>
      <c r="K91" s="260"/>
      <c r="L91" s="134" t="s">
        <v>375</v>
      </c>
      <c r="M91" s="121" t="s">
        <v>277</v>
      </c>
      <c r="N91" s="123" t="s">
        <v>289</v>
      </c>
    </row>
    <row r="92" spans="1:16" s="107" customFormat="1" ht="40.5" customHeight="1">
      <c r="A92" s="105">
        <v>3</v>
      </c>
      <c r="B92" s="105">
        <v>6</v>
      </c>
      <c r="C92" s="108"/>
      <c r="D92" s="109"/>
      <c r="E92" s="105"/>
      <c r="F92" s="272" t="s">
        <v>272</v>
      </c>
      <c r="G92" s="257"/>
      <c r="H92" s="257"/>
      <c r="I92" s="257"/>
      <c r="J92" s="257"/>
      <c r="K92" s="257"/>
      <c r="L92" s="257"/>
      <c r="M92" s="257"/>
      <c r="N92" s="258"/>
    </row>
    <row r="93" spans="1:16" s="107" customFormat="1" ht="102" customHeight="1">
      <c r="A93" s="105">
        <v>3</v>
      </c>
      <c r="B93" s="105">
        <v>6</v>
      </c>
      <c r="C93" s="261" t="s">
        <v>19</v>
      </c>
      <c r="D93" s="262"/>
      <c r="E93" s="105"/>
      <c r="F93" s="263" t="s">
        <v>305</v>
      </c>
      <c r="G93" s="264"/>
      <c r="H93" s="264"/>
      <c r="I93" s="265"/>
      <c r="J93" s="259" t="s">
        <v>132</v>
      </c>
      <c r="K93" s="260"/>
      <c r="L93" s="134" t="s">
        <v>375</v>
      </c>
      <c r="M93" s="121" t="s">
        <v>376</v>
      </c>
      <c r="N93" s="123" t="s">
        <v>286</v>
      </c>
    </row>
    <row r="94" spans="1:16" s="107" customFormat="1" ht="124.5" customHeight="1">
      <c r="A94" s="105">
        <v>3</v>
      </c>
      <c r="B94" s="105">
        <v>6</v>
      </c>
      <c r="C94" s="261" t="s">
        <v>18</v>
      </c>
      <c r="D94" s="262"/>
      <c r="E94" s="105"/>
      <c r="F94" s="263" t="s">
        <v>270</v>
      </c>
      <c r="G94" s="264"/>
      <c r="H94" s="264"/>
      <c r="I94" s="265"/>
      <c r="J94" s="259" t="s">
        <v>132</v>
      </c>
      <c r="K94" s="260"/>
      <c r="L94" s="134" t="s">
        <v>375</v>
      </c>
      <c r="M94" s="121" t="s">
        <v>377</v>
      </c>
      <c r="N94" s="123" t="s">
        <v>287</v>
      </c>
    </row>
    <row r="95" spans="1:16" ht="91.5" customHeight="1">
      <c r="A95" s="93">
        <v>3</v>
      </c>
      <c r="B95" s="93">
        <v>6</v>
      </c>
      <c r="C95" s="261" t="s">
        <v>44</v>
      </c>
      <c r="D95" s="262"/>
      <c r="E95" s="93"/>
      <c r="F95" s="263" t="s">
        <v>271</v>
      </c>
      <c r="G95" s="264"/>
      <c r="H95" s="264"/>
      <c r="I95" s="265"/>
      <c r="J95" s="259" t="s">
        <v>132</v>
      </c>
      <c r="K95" s="260"/>
      <c r="L95" s="134" t="s">
        <v>375</v>
      </c>
      <c r="M95" s="121" t="s">
        <v>291</v>
      </c>
      <c r="N95" s="123" t="s">
        <v>288</v>
      </c>
    </row>
    <row r="96" spans="1:16">
      <c r="F96" s="119"/>
      <c r="G96" s="119"/>
      <c r="H96" s="119"/>
      <c r="I96" s="119"/>
      <c r="J96" s="119"/>
      <c r="K96" s="119"/>
      <c r="L96" s="119"/>
      <c r="M96" s="119"/>
      <c r="N96" s="120"/>
    </row>
    <row r="103" spans="12:12">
      <c r="L103" s="58"/>
    </row>
  </sheetData>
  <mergeCells count="327">
    <mergeCell ref="J75:K75"/>
    <mergeCell ref="F75:I75"/>
    <mergeCell ref="C76:D76"/>
    <mergeCell ref="J71:K71"/>
    <mergeCell ref="C72:D72"/>
    <mergeCell ref="C73:D73"/>
    <mergeCell ref="C95:D95"/>
    <mergeCell ref="F95:I95"/>
    <mergeCell ref="J95:K95"/>
    <mergeCell ref="F83:I84"/>
    <mergeCell ref="J83:K84"/>
    <mergeCell ref="O85:P86"/>
    <mergeCell ref="L85:L86"/>
    <mergeCell ref="M85:M86"/>
    <mergeCell ref="N85:N86"/>
    <mergeCell ref="O83:P84"/>
    <mergeCell ref="A87:A88"/>
    <mergeCell ref="B87:B88"/>
    <mergeCell ref="C87:D88"/>
    <mergeCell ref="E87:E88"/>
    <mergeCell ref="F87:I88"/>
    <mergeCell ref="J87:K88"/>
    <mergeCell ref="L87:L88"/>
    <mergeCell ref="M87:M88"/>
    <mergeCell ref="N87:N88"/>
    <mergeCell ref="A85:A86"/>
    <mergeCell ref="B85:B86"/>
    <mergeCell ref="C85:D86"/>
    <mergeCell ref="E85:E86"/>
    <mergeCell ref="F85:I86"/>
    <mergeCell ref="J85:K86"/>
    <mergeCell ref="A83:A84"/>
    <mergeCell ref="B83:B84"/>
    <mergeCell ref="C83:D84"/>
    <mergeCell ref="E83:E84"/>
    <mergeCell ref="L83:L84"/>
    <mergeCell ref="M83:M84"/>
    <mergeCell ref="N83:N84"/>
    <mergeCell ref="O78:P78"/>
    <mergeCell ref="C81:D81"/>
    <mergeCell ref="F81:I81"/>
    <mergeCell ref="J81:K81"/>
    <mergeCell ref="O79:P79"/>
    <mergeCell ref="O81:P82"/>
    <mergeCell ref="C82:D82"/>
    <mergeCell ref="F82:I82"/>
    <mergeCell ref="J82:K82"/>
    <mergeCell ref="L64:L65"/>
    <mergeCell ref="M64:M65"/>
    <mergeCell ref="N64:N65"/>
    <mergeCell ref="O63:P64"/>
    <mergeCell ref="C79:D79"/>
    <mergeCell ref="F79:I79"/>
    <mergeCell ref="J79:K79"/>
    <mergeCell ref="O65:P65"/>
    <mergeCell ref="C80:D80"/>
    <mergeCell ref="F80:I80"/>
    <mergeCell ref="J80:K80"/>
    <mergeCell ref="O80:P80"/>
    <mergeCell ref="C78:D78"/>
    <mergeCell ref="F78:I78"/>
    <mergeCell ref="J78:K78"/>
    <mergeCell ref="J70:K70"/>
    <mergeCell ref="F71:I71"/>
    <mergeCell ref="C77:D77"/>
    <mergeCell ref="C69:D69"/>
    <mergeCell ref="C68:D68"/>
    <mergeCell ref="C67:D67"/>
    <mergeCell ref="C66:D66"/>
    <mergeCell ref="F66:I66"/>
    <mergeCell ref="F67:I67"/>
    <mergeCell ref="A64:A65"/>
    <mergeCell ref="B64:B65"/>
    <mergeCell ref="C64:D65"/>
    <mergeCell ref="E64:E65"/>
    <mergeCell ref="F64:I65"/>
    <mergeCell ref="J64:K65"/>
    <mergeCell ref="L61:L62"/>
    <mergeCell ref="N61:N62"/>
    <mergeCell ref="O60:P61"/>
    <mergeCell ref="C63:D63"/>
    <mergeCell ref="F63:I63"/>
    <mergeCell ref="J63:K63"/>
    <mergeCell ref="O62:P62"/>
    <mergeCell ref="A61:A62"/>
    <mergeCell ref="B61:B62"/>
    <mergeCell ref="C61:D62"/>
    <mergeCell ref="E61:E62"/>
    <mergeCell ref="F61:I62"/>
    <mergeCell ref="J61:K62"/>
    <mergeCell ref="A59:A60"/>
    <mergeCell ref="B59:B60"/>
    <mergeCell ref="C59:D60"/>
    <mergeCell ref="E59:E60"/>
    <mergeCell ref="F59:N60"/>
    <mergeCell ref="A51:A52"/>
    <mergeCell ref="B51:B52"/>
    <mergeCell ref="C51:D52"/>
    <mergeCell ref="E51:E52"/>
    <mergeCell ref="F51:N52"/>
    <mergeCell ref="O51:P52"/>
    <mergeCell ref="C53:D53"/>
    <mergeCell ref="F53:I53"/>
    <mergeCell ref="J53:K53"/>
    <mergeCell ref="O50:P50"/>
    <mergeCell ref="F70:I70"/>
    <mergeCell ref="F47:I47"/>
    <mergeCell ref="F48:I48"/>
    <mergeCell ref="J45:K48"/>
    <mergeCell ref="L45:L48"/>
    <mergeCell ref="M45:M48"/>
    <mergeCell ref="N45:N48"/>
    <mergeCell ref="M61:M62"/>
    <mergeCell ref="O53:P53"/>
    <mergeCell ref="F54:I54"/>
    <mergeCell ref="J54:K54"/>
    <mergeCell ref="O54:P54"/>
    <mergeCell ref="O58:P59"/>
    <mergeCell ref="F55:I55"/>
    <mergeCell ref="J55:K55"/>
    <mergeCell ref="O55:P55"/>
    <mergeCell ref="F58:I58"/>
    <mergeCell ref="J58:K58"/>
    <mergeCell ref="O57:P57"/>
    <mergeCell ref="F56:I56"/>
    <mergeCell ref="J56:K56"/>
    <mergeCell ref="F57:I57"/>
    <mergeCell ref="J57:K57"/>
    <mergeCell ref="O41:P44"/>
    <mergeCell ref="A45:A48"/>
    <mergeCell ref="B45:B48"/>
    <mergeCell ref="C45:D48"/>
    <mergeCell ref="E45:E48"/>
    <mergeCell ref="F45:I45"/>
    <mergeCell ref="F46:I46"/>
    <mergeCell ref="A41:A44"/>
    <mergeCell ref="B41:B44"/>
    <mergeCell ref="C41:D44"/>
    <mergeCell ref="E41:E44"/>
    <mergeCell ref="F41:I41"/>
    <mergeCell ref="F42:I42"/>
    <mergeCell ref="F43:I43"/>
    <mergeCell ref="F44:I44"/>
    <mergeCell ref="J41:K44"/>
    <mergeCell ref="L41:L44"/>
    <mergeCell ref="M41:M44"/>
    <mergeCell ref="N41:N44"/>
    <mergeCell ref="O45:P48"/>
    <mergeCell ref="O37:P39"/>
    <mergeCell ref="C40:D40"/>
    <mergeCell ref="F40:I40"/>
    <mergeCell ref="J40:K40"/>
    <mergeCell ref="O40:P40"/>
    <mergeCell ref="C36:D36"/>
    <mergeCell ref="F36:I36"/>
    <mergeCell ref="J36:K36"/>
    <mergeCell ref="O36:P36"/>
    <mergeCell ref="A37:A39"/>
    <mergeCell ref="B37:B39"/>
    <mergeCell ref="C37:D39"/>
    <mergeCell ref="E37:E39"/>
    <mergeCell ref="F37:N37"/>
    <mergeCell ref="F38:N38"/>
    <mergeCell ref="F39:N39"/>
    <mergeCell ref="L34:L35"/>
    <mergeCell ref="M34:M35"/>
    <mergeCell ref="N34:N35"/>
    <mergeCell ref="O34:P35"/>
    <mergeCell ref="B34:B35"/>
    <mergeCell ref="C34:D35"/>
    <mergeCell ref="E34:E35"/>
    <mergeCell ref="F34:I35"/>
    <mergeCell ref="J34:K35"/>
    <mergeCell ref="L31:L32"/>
    <mergeCell ref="M31:M32"/>
    <mergeCell ref="N31:N32"/>
    <mergeCell ref="O31:P32"/>
    <mergeCell ref="C33:D33"/>
    <mergeCell ref="F33:I33"/>
    <mergeCell ref="J33:K33"/>
    <mergeCell ref="O33:P33"/>
    <mergeCell ref="O27:P30"/>
    <mergeCell ref="A31:A32"/>
    <mergeCell ref="B31:B32"/>
    <mergeCell ref="C31:D32"/>
    <mergeCell ref="E31:E32"/>
    <mergeCell ref="F31:I32"/>
    <mergeCell ref="J31:K32"/>
    <mergeCell ref="A27:A30"/>
    <mergeCell ref="B27:B30"/>
    <mergeCell ref="C27:D30"/>
    <mergeCell ref="E27:E30"/>
    <mergeCell ref="F27:I27"/>
    <mergeCell ref="F28:I28"/>
    <mergeCell ref="F29:I29"/>
    <mergeCell ref="F30:I30"/>
    <mergeCell ref="J27:K30"/>
    <mergeCell ref="L27:L30"/>
    <mergeCell ref="M27:M30"/>
    <mergeCell ref="O25:P25"/>
    <mergeCell ref="C26:D26"/>
    <mergeCell ref="F26:I26"/>
    <mergeCell ref="J26:K26"/>
    <mergeCell ref="O26:P26"/>
    <mergeCell ref="O22:P22"/>
    <mergeCell ref="C24:D24"/>
    <mergeCell ref="F24:I24"/>
    <mergeCell ref="J24:K24"/>
    <mergeCell ref="O24:P24"/>
    <mergeCell ref="J22:K22"/>
    <mergeCell ref="F22:I22"/>
    <mergeCell ref="C22:D22"/>
    <mergeCell ref="C25:D25"/>
    <mergeCell ref="F25:N25"/>
    <mergeCell ref="J23:K23"/>
    <mergeCell ref="F23:I23"/>
    <mergeCell ref="C23:D23"/>
    <mergeCell ref="N20:N21"/>
    <mergeCell ref="O20:P21"/>
    <mergeCell ref="O19:P19"/>
    <mergeCell ref="A20:A21"/>
    <mergeCell ref="B20:B21"/>
    <mergeCell ref="C20:D21"/>
    <mergeCell ref="E20:E21"/>
    <mergeCell ref="F20:I21"/>
    <mergeCell ref="J20:K21"/>
    <mergeCell ref="L20:L21"/>
    <mergeCell ref="C19:D19"/>
    <mergeCell ref="F19:I19"/>
    <mergeCell ref="J19:K19"/>
    <mergeCell ref="M20:M21"/>
    <mergeCell ref="N17:N18"/>
    <mergeCell ref="O17:P18"/>
    <mergeCell ref="L15:L16"/>
    <mergeCell ref="M15:M16"/>
    <mergeCell ref="N15:N16"/>
    <mergeCell ref="O15:P16"/>
    <mergeCell ref="A17:A18"/>
    <mergeCell ref="B17:B18"/>
    <mergeCell ref="C17:D18"/>
    <mergeCell ref="E17:E18"/>
    <mergeCell ref="F17:I18"/>
    <mergeCell ref="J17:K18"/>
    <mergeCell ref="A15:A16"/>
    <mergeCell ref="B15:B16"/>
    <mergeCell ref="C15:D16"/>
    <mergeCell ref="E15:E16"/>
    <mergeCell ref="F15:I16"/>
    <mergeCell ref="J15:K16"/>
    <mergeCell ref="L17:L18"/>
    <mergeCell ref="M17:M18"/>
    <mergeCell ref="O12:P12"/>
    <mergeCell ref="C13:D13"/>
    <mergeCell ref="O13:P13"/>
    <mergeCell ref="C14:D14"/>
    <mergeCell ref="F14:N14"/>
    <mergeCell ref="O14:P14"/>
    <mergeCell ref="A9:N9"/>
    <mergeCell ref="A10:N10"/>
    <mergeCell ref="A11:N11"/>
    <mergeCell ref="O9:P11"/>
    <mergeCell ref="A12:E12"/>
    <mergeCell ref="F12:I13"/>
    <mergeCell ref="J12:K13"/>
    <mergeCell ref="L12:L13"/>
    <mergeCell ref="M12:M13"/>
    <mergeCell ref="N12:N13"/>
    <mergeCell ref="A7:C8"/>
    <mergeCell ref="D7:F8"/>
    <mergeCell ref="G7:G8"/>
    <mergeCell ref="H7:H8"/>
    <mergeCell ref="I7:J8"/>
    <mergeCell ref="K7:K8"/>
    <mergeCell ref="A4:C6"/>
    <mergeCell ref="D4:F6"/>
    <mergeCell ref="G4:G6"/>
    <mergeCell ref="H4:H6"/>
    <mergeCell ref="I4:J6"/>
    <mergeCell ref="K4:K6"/>
    <mergeCell ref="J69:K69"/>
    <mergeCell ref="F91:I91"/>
    <mergeCell ref="J91:K91"/>
    <mergeCell ref="F94:I94"/>
    <mergeCell ref="J94:K94"/>
    <mergeCell ref="C91:D91"/>
    <mergeCell ref="F92:N92"/>
    <mergeCell ref="F93:I93"/>
    <mergeCell ref="J93:K93"/>
    <mergeCell ref="C93:D93"/>
    <mergeCell ref="C94:D94"/>
    <mergeCell ref="J77:K77"/>
    <mergeCell ref="C71:D71"/>
    <mergeCell ref="C70:D70"/>
    <mergeCell ref="J76:K76"/>
    <mergeCell ref="F76:I76"/>
    <mergeCell ref="F72:I72"/>
    <mergeCell ref="F73:I73"/>
    <mergeCell ref="F74:I74"/>
    <mergeCell ref="C74:D74"/>
    <mergeCell ref="C75:D75"/>
    <mergeCell ref="J72:K72"/>
    <mergeCell ref="J73:K73"/>
    <mergeCell ref="J74:K74"/>
    <mergeCell ref="N3:N4"/>
    <mergeCell ref="F89:I89"/>
    <mergeCell ref="J89:K89"/>
    <mergeCell ref="C89:D89"/>
    <mergeCell ref="J90:K90"/>
    <mergeCell ref="F90:I90"/>
    <mergeCell ref="C90:D90"/>
    <mergeCell ref="F49:I49"/>
    <mergeCell ref="J49:K49"/>
    <mergeCell ref="C49:D49"/>
    <mergeCell ref="C50:D50"/>
    <mergeCell ref="F50:I50"/>
    <mergeCell ref="J50:K50"/>
    <mergeCell ref="C54:D54"/>
    <mergeCell ref="C55:D55"/>
    <mergeCell ref="C58:D58"/>
    <mergeCell ref="C57:D57"/>
    <mergeCell ref="C56:D56"/>
    <mergeCell ref="J66:K66"/>
    <mergeCell ref="J67:K67"/>
    <mergeCell ref="J68:K68"/>
    <mergeCell ref="F68:I68"/>
    <mergeCell ref="F69:I69"/>
    <mergeCell ref="F77:I77"/>
  </mergeCells>
  <pageMargins left="0.59055118110236227" right="0.70866141732283472" top="0.39370078740157483" bottom="1.7716535433070868" header="0.31496062992125984" footer="0.31496062992125984"/>
  <pageSetup paperSize="9" scale="71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A7" sqref="A7:L7"/>
    </sheetView>
  </sheetViews>
  <sheetFormatPr defaultRowHeight="15"/>
  <cols>
    <col min="3" max="3" width="18" customWidth="1"/>
    <col min="4" max="4" width="21.140625" customWidth="1"/>
    <col min="9" max="9" width="18.85546875" customWidth="1"/>
    <col min="10" max="10" width="7.85546875" style="137" customWidth="1"/>
    <col min="11" max="11" width="8.42578125" style="137" customWidth="1"/>
    <col min="12" max="12" width="27.42578125" customWidth="1"/>
  </cols>
  <sheetData>
    <row r="1" spans="1:14" ht="69" customHeight="1">
      <c r="A1" s="59"/>
      <c r="B1" s="59"/>
      <c r="C1" s="59"/>
      <c r="D1" s="59"/>
      <c r="E1" s="59"/>
      <c r="F1" s="59"/>
      <c r="G1" s="59"/>
      <c r="H1" s="59"/>
      <c r="I1" s="59"/>
      <c r="L1" s="130" t="s">
        <v>379</v>
      </c>
      <c r="M1" s="59"/>
    </row>
    <row r="2" spans="1:14">
      <c r="A2" s="59"/>
      <c r="B2" s="59"/>
      <c r="C2" s="59"/>
      <c r="D2" s="59"/>
      <c r="E2" s="59"/>
      <c r="F2" s="59"/>
      <c r="G2" s="59"/>
      <c r="H2" s="59"/>
      <c r="I2" s="350" t="s">
        <v>309</v>
      </c>
      <c r="J2" s="350"/>
      <c r="K2" s="350"/>
      <c r="L2" s="350"/>
      <c r="M2" s="1"/>
    </row>
    <row r="3" spans="1:14">
      <c r="A3" s="35"/>
      <c r="B3" s="35"/>
      <c r="C3" s="35"/>
      <c r="D3" s="35"/>
      <c r="E3" s="35"/>
      <c r="F3" s="35"/>
      <c r="G3" s="35"/>
      <c r="H3" s="35"/>
      <c r="I3" s="350" t="s">
        <v>1</v>
      </c>
      <c r="J3" s="350"/>
      <c r="K3" s="350"/>
      <c r="L3" s="350"/>
      <c r="M3" s="1"/>
      <c r="N3" s="35"/>
    </row>
    <row r="4" spans="1:14">
      <c r="A4" s="35"/>
      <c r="B4" s="35"/>
      <c r="C4" s="35"/>
      <c r="D4" s="35"/>
      <c r="E4" s="350" t="s">
        <v>233</v>
      </c>
      <c r="F4" s="350"/>
      <c r="G4" s="350"/>
      <c r="H4" s="350"/>
      <c r="I4" s="350"/>
      <c r="J4" s="350"/>
      <c r="K4" s="350"/>
      <c r="L4" s="350"/>
      <c r="M4" s="1"/>
      <c r="N4" s="35"/>
    </row>
    <row r="5" spans="1:14" ht="15" customHeight="1">
      <c r="A5" s="35"/>
      <c r="B5" s="35"/>
      <c r="C5" s="35"/>
      <c r="D5" s="35"/>
      <c r="E5" s="35"/>
      <c r="F5" s="35"/>
      <c r="G5" s="35"/>
      <c r="H5" s="363" t="s">
        <v>380</v>
      </c>
      <c r="I5" s="363"/>
      <c r="J5" s="363"/>
      <c r="K5" s="363"/>
      <c r="L5" s="363"/>
      <c r="M5" s="95"/>
      <c r="N5" s="35"/>
    </row>
    <row r="6" spans="1:1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5.75">
      <c r="A7" s="354" t="s">
        <v>85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6"/>
      <c r="N7" s="36"/>
    </row>
    <row r="8" spans="1:14" ht="15.75">
      <c r="A8" s="353" t="s">
        <v>381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51"/>
      <c r="N8" s="34"/>
    </row>
    <row r="9" spans="1:14" ht="15.75">
      <c r="A9" s="51" t="s">
        <v>76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34"/>
    </row>
    <row r="10" spans="1:1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5" customHeight="1">
      <c r="A11" s="355" t="s">
        <v>3</v>
      </c>
      <c r="B11" s="356"/>
      <c r="C11" s="359" t="s">
        <v>86</v>
      </c>
      <c r="D11" s="359" t="s">
        <v>12</v>
      </c>
      <c r="E11" s="360" t="s">
        <v>87</v>
      </c>
      <c r="F11" s="361"/>
      <c r="G11" s="361"/>
      <c r="H11" s="361"/>
      <c r="I11" s="361"/>
      <c r="J11" s="361"/>
      <c r="K11" s="362"/>
      <c r="L11" s="359" t="s">
        <v>88</v>
      </c>
      <c r="M11" s="37"/>
      <c r="N11" s="37"/>
    </row>
    <row r="12" spans="1:14" ht="27" customHeight="1">
      <c r="A12" s="357"/>
      <c r="B12" s="358"/>
      <c r="C12" s="359"/>
      <c r="D12" s="359"/>
      <c r="E12" s="351" t="s">
        <v>8</v>
      </c>
      <c r="F12" s="351" t="s">
        <v>26</v>
      </c>
      <c r="G12" s="351" t="s">
        <v>56</v>
      </c>
      <c r="H12" s="351" t="s">
        <v>57</v>
      </c>
      <c r="I12" s="351" t="s">
        <v>58</v>
      </c>
      <c r="J12" s="351" t="s">
        <v>269</v>
      </c>
      <c r="K12" s="351" t="s">
        <v>311</v>
      </c>
      <c r="L12" s="359"/>
      <c r="M12" s="37"/>
      <c r="N12" s="37"/>
    </row>
    <row r="13" spans="1:14">
      <c r="A13" s="50" t="s">
        <v>9</v>
      </c>
      <c r="B13" s="50" t="s">
        <v>10</v>
      </c>
      <c r="C13" s="359"/>
      <c r="D13" s="359"/>
      <c r="E13" s="352"/>
      <c r="F13" s="352"/>
      <c r="G13" s="352"/>
      <c r="H13" s="352"/>
      <c r="I13" s="352"/>
      <c r="J13" s="352"/>
      <c r="K13" s="352"/>
      <c r="L13" s="359"/>
      <c r="M13" s="37"/>
      <c r="N13" s="37"/>
    </row>
    <row r="14" spans="1:14">
      <c r="A14" s="50">
        <v>1</v>
      </c>
      <c r="B14" s="50">
        <v>2</v>
      </c>
      <c r="C14" s="50">
        <v>3</v>
      </c>
      <c r="D14" s="50">
        <v>4</v>
      </c>
      <c r="E14" s="50">
        <v>5</v>
      </c>
      <c r="F14" s="50">
        <v>6</v>
      </c>
      <c r="G14" s="50">
        <v>7</v>
      </c>
      <c r="H14" s="50">
        <v>8</v>
      </c>
      <c r="I14" s="50">
        <v>9</v>
      </c>
      <c r="J14" s="138"/>
      <c r="K14" s="138"/>
      <c r="L14" s="50">
        <v>10</v>
      </c>
      <c r="M14" s="37"/>
      <c r="N14" s="37"/>
    </row>
    <row r="15" spans="1:14" ht="132" customHeight="1">
      <c r="A15" s="42"/>
      <c r="B15" s="29"/>
      <c r="C15" s="38"/>
      <c r="D15" s="38"/>
      <c r="E15" s="39"/>
      <c r="F15" s="39"/>
      <c r="G15" s="39"/>
      <c r="H15" s="39"/>
      <c r="I15" s="39"/>
      <c r="J15" s="39"/>
      <c r="K15" s="39"/>
      <c r="L15" s="40"/>
      <c r="M15" s="41"/>
      <c r="N15" s="41"/>
    </row>
    <row r="16" spans="1:14">
      <c r="A16" s="59"/>
      <c r="B16" s="59"/>
      <c r="C16" s="59"/>
      <c r="D16" s="59"/>
      <c r="E16" s="59"/>
      <c r="F16" s="59"/>
      <c r="G16" s="59"/>
      <c r="H16" s="59"/>
      <c r="I16" s="59"/>
      <c r="L16" s="59"/>
      <c r="M16" s="59"/>
    </row>
    <row r="17" spans="1:13" ht="15.75">
      <c r="A17" s="63" t="s">
        <v>234</v>
      </c>
      <c r="B17" s="59"/>
      <c r="C17" s="59"/>
      <c r="D17" s="59"/>
      <c r="E17" s="59"/>
      <c r="F17" s="59"/>
      <c r="G17" s="59"/>
      <c r="H17" s="59"/>
      <c r="I17" s="59"/>
      <c r="L17" s="59"/>
      <c r="M17" s="59"/>
    </row>
    <row r="18" spans="1:13">
      <c r="A18" s="59"/>
      <c r="B18" s="59"/>
      <c r="C18" s="59"/>
      <c r="D18" s="59"/>
      <c r="E18" s="59"/>
      <c r="F18" s="59"/>
      <c r="G18" s="59"/>
      <c r="H18" s="59"/>
      <c r="I18" s="59"/>
      <c r="L18" s="59"/>
      <c r="M18" s="59"/>
    </row>
  </sheetData>
  <mergeCells count="18">
    <mergeCell ref="K12:K13"/>
    <mergeCell ref="H5:L5"/>
    <mergeCell ref="E4:L4"/>
    <mergeCell ref="I2:L2"/>
    <mergeCell ref="I3:L3"/>
    <mergeCell ref="G12:G13"/>
    <mergeCell ref="H12:H13"/>
    <mergeCell ref="I12:I13"/>
    <mergeCell ref="A8:L8"/>
    <mergeCell ref="A7:L7"/>
    <mergeCell ref="A11:B12"/>
    <mergeCell ref="C11:C13"/>
    <mergeCell ref="D11:D13"/>
    <mergeCell ref="L11:L13"/>
    <mergeCell ref="E12:E13"/>
    <mergeCell ref="F12:F13"/>
    <mergeCell ref="E11:K11"/>
    <mergeCell ref="J12:J1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122"/>
  <sheetViews>
    <sheetView topLeftCell="A31" workbookViewId="0">
      <selection activeCell="A12" sqref="A12:K12"/>
    </sheetView>
  </sheetViews>
  <sheetFormatPr defaultRowHeight="15"/>
  <cols>
    <col min="1" max="1" width="5.140625" customWidth="1"/>
    <col min="2" max="2" width="4.140625" customWidth="1"/>
    <col min="3" max="3" width="5.42578125" customWidth="1"/>
    <col min="4" max="4" width="22.28515625" customWidth="1"/>
    <col min="5" max="5" width="38.85546875" customWidth="1"/>
    <col min="6" max="6" width="9.28515625" customWidth="1"/>
    <col min="7" max="7" width="9.42578125" customWidth="1"/>
    <col min="8" max="8" width="10.7109375" style="10" customWidth="1"/>
    <col min="9" max="9" width="10.7109375" style="14" customWidth="1"/>
    <col min="10" max="10" width="10.7109375" customWidth="1"/>
    <col min="11" max="11" width="25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1" width="9.28515625" customWidth="1"/>
    <col min="262" max="266" width="10.710937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17" width="9.28515625" customWidth="1"/>
    <col min="518" max="522" width="10.710937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3" width="9.28515625" customWidth="1"/>
    <col min="774" max="778" width="10.710937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29" width="9.28515625" customWidth="1"/>
    <col min="1030" max="1034" width="10.710937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5" width="9.28515625" customWidth="1"/>
    <col min="1286" max="1290" width="10.710937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1" width="9.28515625" customWidth="1"/>
    <col min="1542" max="1546" width="10.710937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797" width="9.28515625" customWidth="1"/>
    <col min="1798" max="1802" width="10.710937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3" width="9.28515625" customWidth="1"/>
    <col min="2054" max="2058" width="10.710937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09" width="9.28515625" customWidth="1"/>
    <col min="2310" max="2314" width="10.710937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5" width="9.28515625" customWidth="1"/>
    <col min="2566" max="2570" width="10.710937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1" width="9.28515625" customWidth="1"/>
    <col min="2822" max="2826" width="10.710937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77" width="9.28515625" customWidth="1"/>
    <col min="3078" max="3082" width="10.710937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3" width="9.28515625" customWidth="1"/>
    <col min="3334" max="3338" width="10.710937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89" width="9.28515625" customWidth="1"/>
    <col min="3590" max="3594" width="10.710937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5" width="9.28515625" customWidth="1"/>
    <col min="3846" max="3850" width="10.710937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1" width="9.28515625" customWidth="1"/>
    <col min="4102" max="4106" width="10.710937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57" width="9.28515625" customWidth="1"/>
    <col min="4358" max="4362" width="10.710937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3" width="9.28515625" customWidth="1"/>
    <col min="4614" max="4618" width="10.710937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69" width="9.28515625" customWidth="1"/>
    <col min="4870" max="4874" width="10.710937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5" width="9.28515625" customWidth="1"/>
    <col min="5126" max="5130" width="10.710937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1" width="9.28515625" customWidth="1"/>
    <col min="5382" max="5386" width="10.710937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37" width="9.28515625" customWidth="1"/>
    <col min="5638" max="5642" width="10.710937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3" width="9.28515625" customWidth="1"/>
    <col min="5894" max="5898" width="10.710937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49" width="9.28515625" customWidth="1"/>
    <col min="6150" max="6154" width="10.710937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5" width="9.28515625" customWidth="1"/>
    <col min="6406" max="6410" width="10.710937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1" width="9.28515625" customWidth="1"/>
    <col min="6662" max="6666" width="10.710937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17" width="9.28515625" customWidth="1"/>
    <col min="6918" max="6922" width="10.710937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3" width="9.28515625" customWidth="1"/>
    <col min="7174" max="7178" width="10.710937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29" width="9.28515625" customWidth="1"/>
    <col min="7430" max="7434" width="10.710937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5" width="9.28515625" customWidth="1"/>
    <col min="7686" max="7690" width="10.710937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1" width="9.28515625" customWidth="1"/>
    <col min="7942" max="7946" width="10.710937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197" width="9.28515625" customWidth="1"/>
    <col min="8198" max="8202" width="10.710937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3" width="9.28515625" customWidth="1"/>
    <col min="8454" max="8458" width="10.710937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09" width="9.28515625" customWidth="1"/>
    <col min="8710" max="8714" width="10.710937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5" width="9.28515625" customWidth="1"/>
    <col min="8966" max="8970" width="10.710937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1" width="9.28515625" customWidth="1"/>
    <col min="9222" max="9226" width="10.710937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77" width="9.28515625" customWidth="1"/>
    <col min="9478" max="9482" width="10.710937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3" width="9.28515625" customWidth="1"/>
    <col min="9734" max="9738" width="10.710937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89" width="9.28515625" customWidth="1"/>
    <col min="9990" max="9994" width="10.710937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5" width="9.28515625" customWidth="1"/>
    <col min="10246" max="10250" width="10.710937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1" width="9.28515625" customWidth="1"/>
    <col min="10502" max="10506" width="10.710937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57" width="9.28515625" customWidth="1"/>
    <col min="10758" max="10762" width="10.710937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3" width="9.28515625" customWidth="1"/>
    <col min="11014" max="11018" width="10.710937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69" width="9.28515625" customWidth="1"/>
    <col min="11270" max="11274" width="10.710937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5" width="9.28515625" customWidth="1"/>
    <col min="11526" max="11530" width="10.710937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1" width="9.28515625" customWidth="1"/>
    <col min="11782" max="11786" width="10.710937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37" width="9.28515625" customWidth="1"/>
    <col min="12038" max="12042" width="10.710937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3" width="9.28515625" customWidth="1"/>
    <col min="12294" max="12298" width="10.710937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49" width="9.28515625" customWidth="1"/>
    <col min="12550" max="12554" width="10.710937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5" width="9.28515625" customWidth="1"/>
    <col min="12806" max="12810" width="10.710937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1" width="9.28515625" customWidth="1"/>
    <col min="13062" max="13066" width="10.710937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17" width="9.28515625" customWidth="1"/>
    <col min="13318" max="13322" width="10.710937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3" width="9.28515625" customWidth="1"/>
    <col min="13574" max="13578" width="10.710937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29" width="9.28515625" customWidth="1"/>
    <col min="13830" max="13834" width="10.710937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5" width="9.28515625" customWidth="1"/>
    <col min="14086" max="14090" width="10.710937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1" width="9.28515625" customWidth="1"/>
    <col min="14342" max="14346" width="10.710937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597" width="9.28515625" customWidth="1"/>
    <col min="14598" max="14602" width="10.710937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3" width="9.28515625" customWidth="1"/>
    <col min="14854" max="14858" width="10.710937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09" width="9.28515625" customWidth="1"/>
    <col min="15110" max="15114" width="10.710937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5" width="9.28515625" customWidth="1"/>
    <col min="15366" max="15370" width="10.710937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1" width="9.28515625" customWidth="1"/>
    <col min="15622" max="15626" width="10.710937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77" width="9.28515625" customWidth="1"/>
    <col min="15878" max="15882" width="10.710937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3" width="9.28515625" customWidth="1"/>
    <col min="16134" max="16138" width="10.7109375" customWidth="1"/>
  </cols>
  <sheetData>
    <row r="1" spans="1:16" s="2" customFormat="1" ht="50.25" customHeight="1">
      <c r="A1" s="200"/>
      <c r="B1" s="200"/>
      <c r="C1" s="200"/>
      <c r="D1" s="200"/>
      <c r="E1" s="200"/>
      <c r="F1" s="200"/>
      <c r="G1" s="200"/>
      <c r="H1" s="48"/>
      <c r="I1" s="49"/>
      <c r="J1" s="377" t="s">
        <v>310</v>
      </c>
      <c r="K1" s="377"/>
      <c r="L1" s="49"/>
      <c r="M1" s="49"/>
      <c r="N1" s="131"/>
    </row>
    <row r="2" spans="1:16" s="2" customFormat="1">
      <c r="A2" s="200"/>
      <c r="B2" s="200"/>
      <c r="C2" s="200"/>
      <c r="D2" s="200"/>
      <c r="E2" s="200"/>
      <c r="F2" s="200"/>
      <c r="G2" s="200"/>
      <c r="H2" s="48"/>
      <c r="I2" s="377" t="s">
        <v>391</v>
      </c>
      <c r="J2" s="377"/>
      <c r="K2" s="377"/>
      <c r="L2" s="49"/>
      <c r="M2" s="49"/>
      <c r="N2" s="131"/>
    </row>
    <row r="3" spans="1:16" s="2" customFormat="1">
      <c r="A3" s="200"/>
      <c r="B3" s="200"/>
      <c r="C3" s="200"/>
      <c r="D3" s="200"/>
      <c r="E3" s="200"/>
      <c r="F3" s="200"/>
      <c r="G3" s="200"/>
      <c r="H3" s="48"/>
      <c r="I3" s="49"/>
      <c r="J3" s="49"/>
      <c r="K3" s="49"/>
      <c r="L3" s="49"/>
      <c r="M3" s="49"/>
      <c r="N3" s="131"/>
    </row>
    <row r="4" spans="1:16" s="2" customFormat="1" ht="12.75" customHeight="1">
      <c r="A4" s="1"/>
      <c r="B4" s="1"/>
      <c r="C4" s="1"/>
      <c r="D4" s="1"/>
      <c r="E4" s="1"/>
      <c r="F4" s="1"/>
      <c r="G4" s="1"/>
      <c r="H4" s="139"/>
      <c r="I4" s="140"/>
      <c r="J4" s="140"/>
      <c r="K4" s="140" t="s">
        <v>0</v>
      </c>
      <c r="L4" s="140"/>
      <c r="M4" s="140"/>
      <c r="N4" s="131"/>
    </row>
    <row r="5" spans="1:16" s="2" customFormat="1">
      <c r="A5" s="1"/>
      <c r="B5" s="1"/>
      <c r="C5" s="1"/>
      <c r="D5" s="1"/>
      <c r="E5" s="1"/>
      <c r="F5" s="1"/>
      <c r="G5" s="1"/>
      <c r="H5" s="139"/>
      <c r="I5" s="140"/>
      <c r="J5" s="140"/>
      <c r="K5" s="140" t="s">
        <v>1</v>
      </c>
      <c r="L5" s="140"/>
      <c r="M5" s="140"/>
      <c r="N5" s="131"/>
    </row>
    <row r="6" spans="1:16" s="2" customFormat="1">
      <c r="A6" s="1"/>
      <c r="B6" s="1"/>
      <c r="C6" s="1"/>
      <c r="D6" s="1"/>
      <c r="E6" s="1"/>
      <c r="F6" s="1"/>
      <c r="G6" s="1"/>
      <c r="H6" s="139"/>
      <c r="I6" s="140"/>
      <c r="J6" s="140"/>
      <c r="K6" s="140" t="s">
        <v>195</v>
      </c>
      <c r="L6" s="140"/>
      <c r="M6" s="140"/>
      <c r="N6" s="131"/>
    </row>
    <row r="7" spans="1:16" s="2" customFormat="1">
      <c r="A7" s="1"/>
      <c r="B7" s="1"/>
      <c r="C7" s="1"/>
      <c r="D7" s="1"/>
      <c r="E7" s="1"/>
      <c r="F7" s="1"/>
      <c r="G7" s="1"/>
      <c r="H7" s="139"/>
      <c r="I7" s="140"/>
      <c r="J7" s="140"/>
      <c r="K7" s="140" t="s">
        <v>383</v>
      </c>
      <c r="L7" s="140"/>
      <c r="M7" s="140"/>
      <c r="N7" s="131"/>
    </row>
    <row r="8" spans="1:16" s="2" customFormat="1" ht="17.25" customHeight="1">
      <c r="A8" s="1"/>
      <c r="B8" s="1"/>
      <c r="C8" s="1"/>
      <c r="D8" s="1"/>
      <c r="E8" s="1"/>
      <c r="F8" s="1"/>
      <c r="G8" s="1"/>
      <c r="H8" s="139"/>
      <c r="I8" s="378"/>
      <c r="J8" s="378"/>
      <c r="K8" s="378"/>
      <c r="L8" s="49"/>
      <c r="M8" s="49"/>
      <c r="N8" s="131"/>
    </row>
    <row r="9" spans="1:16" s="2" customFormat="1" ht="12.75" customHeight="1">
      <c r="A9" s="1"/>
      <c r="B9" s="1"/>
      <c r="C9" s="1"/>
      <c r="D9" s="1"/>
      <c r="E9" s="1"/>
      <c r="F9" s="1"/>
      <c r="G9" s="1"/>
      <c r="H9" s="139"/>
      <c r="I9" s="378"/>
      <c r="J9" s="378"/>
      <c r="K9" s="378"/>
      <c r="L9" s="49"/>
      <c r="M9" s="49"/>
      <c r="N9" s="131"/>
    </row>
    <row r="10" spans="1:16" s="2" customFormat="1" ht="21.75" customHeight="1">
      <c r="A10" s="1"/>
      <c r="B10" s="1"/>
      <c r="C10" s="1"/>
      <c r="D10" s="1"/>
      <c r="E10" s="1"/>
      <c r="F10" s="1"/>
      <c r="G10" s="1"/>
      <c r="H10" s="139"/>
      <c r="I10" s="206"/>
      <c r="J10" s="206"/>
      <c r="K10" s="206"/>
      <c r="L10" s="206"/>
      <c r="M10" s="206"/>
      <c r="N10" s="131"/>
    </row>
    <row r="11" spans="1:16" s="2" customFormat="1">
      <c r="A11" s="3"/>
      <c r="B11" s="3"/>
      <c r="C11" s="3"/>
      <c r="D11" s="4"/>
      <c r="E11" s="4"/>
      <c r="F11" s="4"/>
      <c r="G11" s="4"/>
      <c r="H11" s="4"/>
      <c r="I11" s="4"/>
      <c r="J11" s="4"/>
      <c r="K11" s="5"/>
      <c r="L11" s="5"/>
      <c r="M11" s="5"/>
      <c r="N11" s="131"/>
    </row>
    <row r="12" spans="1:16" ht="91.5" customHeight="1">
      <c r="A12" s="379" t="s">
        <v>2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49"/>
      <c r="M12" s="49"/>
      <c r="N12" s="131"/>
    </row>
    <row r="13" spans="1:16" ht="15" customHeight="1">
      <c r="A13" s="354" t="s">
        <v>386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49"/>
      <c r="M13" s="49"/>
      <c r="N13" s="131"/>
    </row>
    <row r="14" spans="1:16" s="9" customFormat="1" ht="15.75">
      <c r="A14" s="353" t="s">
        <v>76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49"/>
      <c r="M14" s="49"/>
      <c r="N14" s="131"/>
      <c r="O14" s="12"/>
      <c r="P14" s="12"/>
    </row>
    <row r="15" spans="1:16" ht="15" customHeight="1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131"/>
      <c r="O15" s="15"/>
      <c r="P15" s="15"/>
    </row>
    <row r="16" spans="1:16" ht="39" customHeight="1">
      <c r="A16" s="368" t="s">
        <v>3</v>
      </c>
      <c r="B16" s="368"/>
      <c r="C16" s="368" t="s">
        <v>4</v>
      </c>
      <c r="D16" s="368" t="s">
        <v>5</v>
      </c>
      <c r="E16" s="368" t="s">
        <v>6</v>
      </c>
      <c r="F16" s="368" t="s">
        <v>7</v>
      </c>
      <c r="G16" s="368" t="s">
        <v>8</v>
      </c>
      <c r="H16" s="368" t="s">
        <v>26</v>
      </c>
      <c r="I16" s="368" t="s">
        <v>56</v>
      </c>
      <c r="J16" s="368" t="s">
        <v>57</v>
      </c>
      <c r="K16" s="368" t="s">
        <v>58</v>
      </c>
      <c r="L16" s="368" t="s">
        <v>269</v>
      </c>
      <c r="M16" s="368" t="s">
        <v>311</v>
      </c>
      <c r="N16" s="131"/>
      <c r="O16" s="15"/>
      <c r="P16" s="15"/>
    </row>
    <row r="17" spans="1:17" ht="15" customHeight="1">
      <c r="A17" s="203" t="s">
        <v>9</v>
      </c>
      <c r="B17" s="203" t="s">
        <v>10</v>
      </c>
      <c r="C17" s="370"/>
      <c r="D17" s="369" t="s">
        <v>11</v>
      </c>
      <c r="E17" s="369" t="s">
        <v>12</v>
      </c>
      <c r="F17" s="369"/>
      <c r="G17" s="369"/>
      <c r="H17" s="369"/>
      <c r="I17" s="369"/>
      <c r="J17" s="369"/>
      <c r="K17" s="369"/>
      <c r="L17" s="369"/>
      <c r="M17" s="369"/>
      <c r="N17" s="131"/>
      <c r="O17" s="15"/>
      <c r="P17" s="15"/>
    </row>
    <row r="18" spans="1:17" ht="48" customHeight="1">
      <c r="A18" s="7" t="s">
        <v>13</v>
      </c>
      <c r="B18" s="8">
        <v>1</v>
      </c>
      <c r="C18" s="8"/>
      <c r="D18" s="385" t="s">
        <v>213</v>
      </c>
      <c r="E18" s="386"/>
      <c r="F18" s="386"/>
      <c r="G18" s="386"/>
      <c r="H18" s="386"/>
      <c r="I18" s="386"/>
      <c r="J18" s="386"/>
      <c r="K18" s="386"/>
      <c r="L18" s="386"/>
      <c r="M18" s="387"/>
      <c r="N18" s="131"/>
      <c r="O18" s="15"/>
      <c r="P18" s="15"/>
    </row>
    <row r="19" spans="1:17" ht="15" customHeight="1">
      <c r="A19" s="371" t="s">
        <v>13</v>
      </c>
      <c r="B19" s="371" t="s">
        <v>19</v>
      </c>
      <c r="C19" s="371" t="s">
        <v>14</v>
      </c>
      <c r="D19" s="373" t="s">
        <v>64</v>
      </c>
      <c r="E19" s="205" t="s">
        <v>62</v>
      </c>
      <c r="F19" s="43" t="s">
        <v>17</v>
      </c>
      <c r="G19" s="43">
        <v>249</v>
      </c>
      <c r="H19" s="43">
        <v>418</v>
      </c>
      <c r="I19" s="43">
        <f>389+172</f>
        <v>561</v>
      </c>
      <c r="J19" s="43">
        <f>50+150+44+117+200</f>
        <v>561</v>
      </c>
      <c r="K19" s="43">
        <f>50+150+44+117+200</f>
        <v>561</v>
      </c>
      <c r="L19" s="43">
        <f>50+150+44+117+200</f>
        <v>561</v>
      </c>
      <c r="M19" s="43">
        <f>50+150+44+117+200</f>
        <v>561</v>
      </c>
      <c r="N19" s="18"/>
      <c r="O19" s="13"/>
      <c r="P19" s="13"/>
      <c r="Q19" s="11"/>
    </row>
    <row r="20" spans="1:17" ht="37.5" customHeight="1">
      <c r="A20" s="372"/>
      <c r="B20" s="372"/>
      <c r="C20" s="372"/>
      <c r="D20" s="374"/>
      <c r="E20" s="205" t="s">
        <v>236</v>
      </c>
      <c r="F20" s="43" t="s">
        <v>16</v>
      </c>
      <c r="G20" s="6">
        <v>21342.2</v>
      </c>
      <c r="H20" s="6">
        <f>9782+2929.55+4280.55+7480.4+20.5</f>
        <v>24493</v>
      </c>
      <c r="I20" s="6">
        <f>12971.4+10441.6</f>
        <v>23413</v>
      </c>
      <c r="J20" s="6">
        <v>23370.467799999999</v>
      </c>
      <c r="K20" s="6">
        <v>24437.29</v>
      </c>
      <c r="L20" s="6">
        <v>24437.29</v>
      </c>
      <c r="M20" s="6">
        <v>24437.29</v>
      </c>
      <c r="N20" s="18"/>
    </row>
    <row r="21" spans="1:17" ht="24" customHeight="1">
      <c r="A21" s="371" t="s">
        <v>13</v>
      </c>
      <c r="B21" s="371" t="s">
        <v>19</v>
      </c>
      <c r="C21" s="371" t="s">
        <v>14</v>
      </c>
      <c r="D21" s="373" t="s">
        <v>63</v>
      </c>
      <c r="E21" s="205" t="s">
        <v>263</v>
      </c>
      <c r="F21" s="43" t="s">
        <v>20</v>
      </c>
      <c r="G21" s="44">
        <v>73</v>
      </c>
      <c r="H21" s="44">
        <v>79</v>
      </c>
      <c r="I21" s="44">
        <f>43+25+13</f>
        <v>81</v>
      </c>
      <c r="J21" s="44">
        <f>43+25+13</f>
        <v>81</v>
      </c>
      <c r="K21" s="44">
        <f>43+25+13</f>
        <v>81</v>
      </c>
      <c r="L21" s="44">
        <f>43+25+13</f>
        <v>81</v>
      </c>
      <c r="M21" s="44">
        <f>43+25+13</f>
        <v>81</v>
      </c>
      <c r="N21" s="18"/>
    </row>
    <row r="22" spans="1:17" ht="15" customHeight="1">
      <c r="A22" s="372"/>
      <c r="B22" s="372"/>
      <c r="C22" s="372"/>
      <c r="D22" s="374"/>
      <c r="E22" s="205" t="s">
        <v>237</v>
      </c>
      <c r="F22" s="43" t="s">
        <v>16</v>
      </c>
      <c r="G22" s="6">
        <v>55176.7</v>
      </c>
      <c r="H22" s="6">
        <f>40279.4+5367.43+5462.13</f>
        <v>51108.959999999999</v>
      </c>
      <c r="I22" s="6">
        <v>54930.5</v>
      </c>
      <c r="J22" s="6">
        <v>55339.805999999997</v>
      </c>
      <c r="K22" s="6">
        <v>53141.4</v>
      </c>
      <c r="L22" s="6">
        <v>53141.4</v>
      </c>
      <c r="M22" s="6">
        <v>53141.4</v>
      </c>
      <c r="N22" s="18"/>
    </row>
    <row r="23" spans="1:17" ht="42" customHeight="1">
      <c r="A23" s="381" t="s">
        <v>13</v>
      </c>
      <c r="B23" s="383">
        <v>1</v>
      </c>
      <c r="C23" s="383">
        <v>938</v>
      </c>
      <c r="D23" s="366" t="s">
        <v>54</v>
      </c>
      <c r="E23" s="45" t="s">
        <v>55</v>
      </c>
      <c r="F23" s="43" t="s">
        <v>15</v>
      </c>
      <c r="G23" s="46">
        <v>1299</v>
      </c>
      <c r="H23" s="46">
        <v>3831</v>
      </c>
      <c r="I23" s="46">
        <v>4585</v>
      </c>
      <c r="J23" s="46">
        <v>5000</v>
      </c>
      <c r="K23" s="46">
        <v>5000</v>
      </c>
      <c r="L23" s="46">
        <v>5000</v>
      </c>
      <c r="M23" s="46">
        <v>5000</v>
      </c>
      <c r="N23" s="18"/>
    </row>
    <row r="24" spans="1:17" ht="12.75" customHeight="1">
      <c r="A24" s="382"/>
      <c r="B24" s="384"/>
      <c r="C24" s="384"/>
      <c r="D24" s="367"/>
      <c r="E24" s="205" t="s">
        <v>237</v>
      </c>
      <c r="F24" s="43" t="s">
        <v>16</v>
      </c>
      <c r="G24" s="6">
        <v>377.4</v>
      </c>
      <c r="H24" s="6">
        <v>808.5</v>
      </c>
      <c r="I24" s="6">
        <v>854.2</v>
      </c>
      <c r="J24" s="6">
        <v>1223.8462</v>
      </c>
      <c r="K24" s="6">
        <v>1223.8</v>
      </c>
      <c r="L24" s="6">
        <v>1223.8</v>
      </c>
      <c r="M24" s="6">
        <v>1223.8</v>
      </c>
      <c r="N24" s="18"/>
    </row>
    <row r="25" spans="1:17" ht="53.25" customHeight="1">
      <c r="A25" s="7" t="s">
        <v>13</v>
      </c>
      <c r="B25" s="8">
        <v>2</v>
      </c>
      <c r="C25" s="8"/>
      <c r="D25" s="385" t="s">
        <v>59</v>
      </c>
      <c r="E25" s="386"/>
      <c r="F25" s="386"/>
      <c r="G25" s="386"/>
      <c r="H25" s="386"/>
      <c r="I25" s="386"/>
      <c r="J25" s="386"/>
      <c r="K25" s="386"/>
      <c r="L25" s="386"/>
      <c r="M25" s="386"/>
      <c r="N25" s="18"/>
    </row>
    <row r="26" spans="1:17" ht="13.5" customHeight="1">
      <c r="A26" s="364" t="s">
        <v>13</v>
      </c>
      <c r="B26" s="375">
        <v>2</v>
      </c>
      <c r="C26" s="375">
        <v>938</v>
      </c>
      <c r="D26" s="366" t="s">
        <v>21</v>
      </c>
      <c r="E26" s="205" t="s">
        <v>23</v>
      </c>
      <c r="F26" s="43" t="s">
        <v>20</v>
      </c>
      <c r="G26" s="6">
        <v>1500</v>
      </c>
      <c r="H26" s="46">
        <v>3932</v>
      </c>
      <c r="I26" s="46">
        <v>3980</v>
      </c>
      <c r="J26" s="46">
        <v>4000</v>
      </c>
      <c r="K26" s="46">
        <v>3980</v>
      </c>
      <c r="L26" s="46">
        <v>4000</v>
      </c>
      <c r="M26" s="46">
        <v>4000</v>
      </c>
      <c r="N26" s="18"/>
    </row>
    <row r="27" spans="1:17" ht="46.5" customHeight="1">
      <c r="A27" s="365"/>
      <c r="B27" s="376"/>
      <c r="C27" s="376"/>
      <c r="D27" s="367"/>
      <c r="E27" s="205" t="s">
        <v>237</v>
      </c>
      <c r="F27" s="43" t="s">
        <v>16</v>
      </c>
      <c r="G27" s="6">
        <v>1750.43</v>
      </c>
      <c r="H27" s="6">
        <v>3039.39</v>
      </c>
      <c r="I27" s="6">
        <v>1352.6</v>
      </c>
      <c r="J27" s="6">
        <v>1466.3444</v>
      </c>
      <c r="K27" s="6">
        <v>1274.2159999999999</v>
      </c>
      <c r="L27" s="6">
        <v>1274.2159999999999</v>
      </c>
      <c r="M27" s="6">
        <v>1274.2159999999999</v>
      </c>
      <c r="N27" s="18"/>
    </row>
    <row r="28" spans="1:17" ht="16.5" customHeight="1">
      <c r="A28" s="364" t="s">
        <v>13</v>
      </c>
      <c r="B28" s="375">
        <v>2</v>
      </c>
      <c r="C28" s="375">
        <v>938</v>
      </c>
      <c r="D28" s="366" t="s">
        <v>261</v>
      </c>
      <c r="E28" s="205" t="s">
        <v>22</v>
      </c>
      <c r="F28" s="43" t="s">
        <v>20</v>
      </c>
      <c r="G28" s="6">
        <v>1500</v>
      </c>
      <c r="H28" s="6">
        <v>4900</v>
      </c>
      <c r="I28" s="6">
        <v>5120</v>
      </c>
      <c r="J28" s="6">
        <v>5120</v>
      </c>
      <c r="K28" s="6">
        <v>5120</v>
      </c>
      <c r="L28" s="6">
        <v>5120</v>
      </c>
      <c r="M28" s="6">
        <v>5120</v>
      </c>
      <c r="N28" s="18"/>
    </row>
    <row r="29" spans="1:17" ht="47.25" customHeight="1">
      <c r="A29" s="365"/>
      <c r="B29" s="376"/>
      <c r="C29" s="376"/>
      <c r="D29" s="367"/>
      <c r="E29" s="205" t="s">
        <v>237</v>
      </c>
      <c r="F29" s="43" t="s">
        <v>16</v>
      </c>
      <c r="G29" s="6">
        <v>1750.4</v>
      </c>
      <c r="H29" s="6">
        <v>3038.74</v>
      </c>
      <c r="I29" s="6">
        <v>2164.1999999999998</v>
      </c>
      <c r="J29" s="6">
        <v>2311.712</v>
      </c>
      <c r="K29" s="6">
        <v>2038.7550000000001</v>
      </c>
      <c r="L29" s="6">
        <v>2038.7550000000001</v>
      </c>
      <c r="M29" s="6">
        <v>2038.7550000000001</v>
      </c>
      <c r="N29" s="18"/>
    </row>
    <row r="30" spans="1:17" ht="21" customHeight="1">
      <c r="A30" s="364" t="s">
        <v>13</v>
      </c>
      <c r="B30" s="375">
        <v>2</v>
      </c>
      <c r="C30" s="375">
        <v>938</v>
      </c>
      <c r="D30" s="366" t="s">
        <v>235</v>
      </c>
      <c r="E30" s="222" t="s">
        <v>24</v>
      </c>
      <c r="F30" s="43" t="s">
        <v>20</v>
      </c>
      <c r="G30" s="6">
        <v>231000</v>
      </c>
      <c r="H30" s="6">
        <v>224294</v>
      </c>
      <c r="I30" s="6">
        <v>309530</v>
      </c>
      <c r="J30" s="6">
        <v>309540</v>
      </c>
      <c r="K30" s="6">
        <v>309540</v>
      </c>
      <c r="L30" s="6">
        <v>309540</v>
      </c>
      <c r="M30" s="6">
        <v>309540</v>
      </c>
      <c r="N30" s="18"/>
    </row>
    <row r="31" spans="1:17" ht="15" customHeight="1">
      <c r="A31" s="365"/>
      <c r="B31" s="376"/>
      <c r="C31" s="376"/>
      <c r="D31" s="367"/>
      <c r="E31" s="205" t="s">
        <v>237</v>
      </c>
      <c r="F31" s="43" t="s">
        <v>16</v>
      </c>
      <c r="G31" s="6">
        <v>23922.400000000001</v>
      </c>
      <c r="H31" s="6">
        <v>15637.6</v>
      </c>
      <c r="I31" s="6">
        <v>22453.200000000001</v>
      </c>
      <c r="J31" s="6">
        <v>24630.247800000001</v>
      </c>
      <c r="K31" s="6">
        <v>21152.05</v>
      </c>
      <c r="L31" s="6">
        <v>21152.05</v>
      </c>
      <c r="M31" s="6">
        <v>21152.05</v>
      </c>
      <c r="N31" s="18"/>
    </row>
    <row r="32" spans="1:17" ht="39" customHeight="1">
      <c r="A32" s="364" t="s">
        <v>13</v>
      </c>
      <c r="B32" s="375">
        <v>2</v>
      </c>
      <c r="C32" s="375">
        <v>938</v>
      </c>
      <c r="D32" s="366" t="s">
        <v>60</v>
      </c>
      <c r="E32" s="205" t="s">
        <v>24</v>
      </c>
      <c r="F32" s="43" t="s">
        <v>20</v>
      </c>
      <c r="G32" s="6">
        <v>27000</v>
      </c>
      <c r="H32" s="6">
        <v>48000</v>
      </c>
      <c r="I32" s="6">
        <v>55420</v>
      </c>
      <c r="J32" s="6">
        <v>55440</v>
      </c>
      <c r="K32" s="6">
        <v>55440</v>
      </c>
      <c r="L32" s="6">
        <v>55440</v>
      </c>
      <c r="M32" s="6">
        <v>55440</v>
      </c>
      <c r="N32" s="18"/>
    </row>
    <row r="33" spans="1:14" ht="41.25" customHeight="1">
      <c r="A33" s="365"/>
      <c r="B33" s="376"/>
      <c r="C33" s="376"/>
      <c r="D33" s="367"/>
      <c r="E33" s="205" t="s">
        <v>237</v>
      </c>
      <c r="F33" s="43" t="s">
        <v>16</v>
      </c>
      <c r="G33" s="6">
        <v>1750.1</v>
      </c>
      <c r="H33" s="6">
        <v>2794.08</v>
      </c>
      <c r="I33" s="6">
        <v>1082.0999999999999</v>
      </c>
      <c r="J33" s="6">
        <v>1215.0558000000001</v>
      </c>
      <c r="K33" s="6">
        <v>1019.379</v>
      </c>
      <c r="L33" s="6">
        <v>1019.379</v>
      </c>
      <c r="M33" s="6">
        <v>1019.379</v>
      </c>
      <c r="N33" s="18"/>
    </row>
    <row r="34" spans="1:14" ht="43.5" customHeight="1">
      <c r="A34" s="213" t="s">
        <v>13</v>
      </c>
      <c r="B34" s="47">
        <v>3</v>
      </c>
      <c r="C34" s="47"/>
      <c r="D34" s="388" t="s">
        <v>61</v>
      </c>
      <c r="E34" s="389"/>
      <c r="F34" s="389"/>
      <c r="G34" s="389"/>
      <c r="H34" s="389"/>
      <c r="I34" s="389"/>
      <c r="J34" s="389"/>
      <c r="K34" s="389"/>
      <c r="L34" s="389"/>
      <c r="M34" s="389"/>
      <c r="N34" s="18"/>
    </row>
    <row r="35" spans="1:14" ht="15" customHeight="1">
      <c r="A35" s="364" t="s">
        <v>13</v>
      </c>
      <c r="B35" s="364" t="s">
        <v>44</v>
      </c>
      <c r="C35" s="364" t="s">
        <v>14</v>
      </c>
      <c r="D35" s="366" t="s">
        <v>262</v>
      </c>
      <c r="E35" s="205" t="s">
        <v>312</v>
      </c>
      <c r="F35" s="43" t="s">
        <v>20</v>
      </c>
      <c r="G35" s="46">
        <v>72</v>
      </c>
      <c r="H35" s="46">
        <v>72</v>
      </c>
      <c r="I35" s="46">
        <v>72</v>
      </c>
      <c r="J35" s="46">
        <v>72</v>
      </c>
      <c r="K35" s="46">
        <v>72</v>
      </c>
      <c r="L35" s="46">
        <v>72</v>
      </c>
      <c r="M35" s="46">
        <v>72</v>
      </c>
      <c r="N35" s="18"/>
    </row>
    <row r="36" spans="1:14" ht="36">
      <c r="A36" s="365"/>
      <c r="B36" s="365"/>
      <c r="C36" s="365"/>
      <c r="D36" s="367"/>
      <c r="E36" s="205" t="s">
        <v>237</v>
      </c>
      <c r="F36" s="43" t="s">
        <v>16</v>
      </c>
      <c r="G36" s="6">
        <v>3819.9</v>
      </c>
      <c r="H36" s="6">
        <v>3703.75</v>
      </c>
      <c r="I36" s="6">
        <v>5217</v>
      </c>
      <c r="J36" s="6">
        <v>5550.8213999999998</v>
      </c>
      <c r="K36" s="6">
        <v>5586.93</v>
      </c>
      <c r="L36" s="6">
        <v>5586.93</v>
      </c>
      <c r="M36" s="6">
        <v>5586.93</v>
      </c>
      <c r="N36" s="18"/>
    </row>
    <row r="37" spans="1:14" ht="36" customHeight="1">
      <c r="A37" s="364" t="s">
        <v>13</v>
      </c>
      <c r="B37" s="364" t="s">
        <v>44</v>
      </c>
      <c r="C37" s="364" t="s">
        <v>14</v>
      </c>
      <c r="D37" s="366" t="s">
        <v>25</v>
      </c>
      <c r="E37" s="45" t="s">
        <v>238</v>
      </c>
      <c r="F37" s="43" t="s">
        <v>20</v>
      </c>
      <c r="G37" s="46">
        <v>15428</v>
      </c>
      <c r="H37" s="46">
        <v>15508</v>
      </c>
      <c r="I37" s="46">
        <v>15578</v>
      </c>
      <c r="J37" s="46">
        <v>15638</v>
      </c>
      <c r="K37" s="46">
        <v>15688</v>
      </c>
      <c r="L37" s="46">
        <v>15688</v>
      </c>
      <c r="M37" s="46">
        <v>15688</v>
      </c>
      <c r="N37" s="18"/>
    </row>
    <row r="38" spans="1:14" ht="36">
      <c r="A38" s="365"/>
      <c r="B38" s="365"/>
      <c r="C38" s="365"/>
      <c r="D38" s="367"/>
      <c r="E38" s="205" t="s">
        <v>237</v>
      </c>
      <c r="F38" s="43" t="s">
        <v>16</v>
      </c>
      <c r="G38" s="6">
        <v>3866</v>
      </c>
      <c r="H38" s="6">
        <v>3799.45</v>
      </c>
      <c r="I38" s="6">
        <v>3349.5</v>
      </c>
      <c r="J38" s="6">
        <v>3380.9355999999998</v>
      </c>
      <c r="K38" s="6">
        <v>3380.9</v>
      </c>
      <c r="L38" s="6">
        <v>3380.9</v>
      </c>
      <c r="M38" s="6">
        <v>3380.9</v>
      </c>
      <c r="N38" s="18"/>
    </row>
    <row r="39" spans="1:14">
      <c r="A39" s="94"/>
    </row>
    <row r="40" spans="1:14">
      <c r="A40" s="94"/>
    </row>
    <row r="41" spans="1:14">
      <c r="A41" s="94"/>
    </row>
    <row r="42" spans="1:14">
      <c r="A42" s="94"/>
    </row>
    <row r="43" spans="1:14">
      <c r="A43" s="94"/>
    </row>
    <row r="44" spans="1:14">
      <c r="A44" s="94"/>
    </row>
    <row r="45" spans="1:14">
      <c r="A45" s="94"/>
    </row>
    <row r="46" spans="1:14">
      <c r="A46" s="94"/>
    </row>
    <row r="47" spans="1:14">
      <c r="A47" s="94"/>
    </row>
    <row r="48" spans="1:14">
      <c r="A48" s="94"/>
    </row>
    <row r="49" spans="1:1">
      <c r="A49" s="94"/>
    </row>
    <row r="50" spans="1:1">
      <c r="A50" s="94"/>
    </row>
    <row r="51" spans="1:1">
      <c r="A51" s="94"/>
    </row>
    <row r="52" spans="1:1">
      <c r="A52" s="94"/>
    </row>
    <row r="53" spans="1:1">
      <c r="A53" s="94"/>
    </row>
    <row r="54" spans="1:1">
      <c r="A54" s="94"/>
    </row>
    <row r="55" spans="1:1">
      <c r="A55" s="94"/>
    </row>
    <row r="56" spans="1:1">
      <c r="A56" s="94"/>
    </row>
    <row r="57" spans="1:1">
      <c r="A57" s="94"/>
    </row>
    <row r="58" spans="1:1">
      <c r="A58" s="94"/>
    </row>
    <row r="59" spans="1:1">
      <c r="A59" s="94"/>
    </row>
    <row r="60" spans="1:1">
      <c r="A60" s="94"/>
    </row>
    <row r="61" spans="1:1">
      <c r="A61" s="94"/>
    </row>
    <row r="62" spans="1:1">
      <c r="A62" s="94"/>
    </row>
    <row r="63" spans="1:1">
      <c r="A63" s="94"/>
    </row>
    <row r="64" spans="1:1">
      <c r="A64" s="94"/>
    </row>
    <row r="65" spans="1:1">
      <c r="A65" s="94"/>
    </row>
    <row r="66" spans="1:1">
      <c r="A66" s="94"/>
    </row>
    <row r="67" spans="1:1">
      <c r="A67" s="94"/>
    </row>
    <row r="68" spans="1:1">
      <c r="A68" s="94"/>
    </row>
    <row r="69" spans="1:1">
      <c r="A69" s="94"/>
    </row>
    <row r="70" spans="1:1">
      <c r="A70" s="94"/>
    </row>
    <row r="71" spans="1:1">
      <c r="A71" s="94"/>
    </row>
    <row r="72" spans="1:1">
      <c r="A72" s="94"/>
    </row>
    <row r="73" spans="1:1">
      <c r="A73" s="94"/>
    </row>
    <row r="74" spans="1:1">
      <c r="A74" s="94"/>
    </row>
    <row r="75" spans="1:1">
      <c r="A75" s="94"/>
    </row>
    <row r="76" spans="1:1">
      <c r="A76" s="94"/>
    </row>
    <row r="77" spans="1:1">
      <c r="A77" s="94"/>
    </row>
    <row r="78" spans="1:1">
      <c r="A78" s="94"/>
    </row>
    <row r="79" spans="1:1">
      <c r="A79" s="94"/>
    </row>
    <row r="80" spans="1:1">
      <c r="A80" s="94"/>
    </row>
    <row r="81" spans="1:1">
      <c r="A81" s="94"/>
    </row>
    <row r="82" spans="1:1">
      <c r="A82" s="94"/>
    </row>
    <row r="83" spans="1:1">
      <c r="A83" s="94"/>
    </row>
    <row r="84" spans="1:1">
      <c r="A84" s="94"/>
    </row>
    <row r="85" spans="1:1">
      <c r="A85" s="94"/>
    </row>
    <row r="86" spans="1:1">
      <c r="A86" s="94"/>
    </row>
    <row r="87" spans="1:1">
      <c r="A87" s="94"/>
    </row>
    <row r="88" spans="1:1">
      <c r="A88" s="94"/>
    </row>
    <row r="89" spans="1:1">
      <c r="A89" s="94"/>
    </row>
    <row r="90" spans="1:1">
      <c r="A90" s="94"/>
    </row>
    <row r="91" spans="1:1">
      <c r="A91" s="94"/>
    </row>
    <row r="92" spans="1:1">
      <c r="A92" s="94"/>
    </row>
    <row r="93" spans="1:1">
      <c r="A93" s="94"/>
    </row>
    <row r="94" spans="1:1">
      <c r="A94" s="94"/>
    </row>
    <row r="95" spans="1:1">
      <c r="A95" s="94"/>
    </row>
    <row r="96" spans="1:1">
      <c r="A96" s="94"/>
    </row>
    <row r="97" spans="1:1">
      <c r="A97" s="94"/>
    </row>
    <row r="98" spans="1:1">
      <c r="A98" s="94"/>
    </row>
    <row r="99" spans="1:1">
      <c r="A99" s="94"/>
    </row>
    <row r="100" spans="1:1">
      <c r="A100" s="94"/>
    </row>
    <row r="101" spans="1:1">
      <c r="A101" s="94"/>
    </row>
    <row r="102" spans="1:1">
      <c r="A102" s="94"/>
    </row>
    <row r="103" spans="1:1">
      <c r="A103" s="94"/>
    </row>
    <row r="104" spans="1:1">
      <c r="A104" s="94"/>
    </row>
    <row r="105" spans="1:1">
      <c r="A105" s="94"/>
    </row>
    <row r="106" spans="1:1">
      <c r="A106" s="94"/>
    </row>
    <row r="107" spans="1:1">
      <c r="A107" s="94"/>
    </row>
    <row r="108" spans="1:1">
      <c r="A108" s="94"/>
    </row>
    <row r="109" spans="1:1">
      <c r="A109" s="94"/>
    </row>
    <row r="110" spans="1:1">
      <c r="A110" s="94"/>
    </row>
    <row r="111" spans="1:1">
      <c r="A111" s="94"/>
    </row>
    <row r="112" spans="1:1">
      <c r="A112" s="94"/>
    </row>
    <row r="113" spans="1:1">
      <c r="A113" s="94"/>
    </row>
    <row r="114" spans="1:1">
      <c r="A114" s="94"/>
    </row>
    <row r="115" spans="1:1">
      <c r="A115" s="94"/>
    </row>
    <row r="116" spans="1:1">
      <c r="A116" s="94"/>
    </row>
    <row r="117" spans="1:1">
      <c r="A117" s="94"/>
    </row>
    <row r="118" spans="1:1">
      <c r="A118" s="94"/>
    </row>
    <row r="119" spans="1:1">
      <c r="A119" s="94"/>
    </row>
    <row r="120" spans="1:1">
      <c r="A120" s="94"/>
    </row>
    <row r="121" spans="1:1">
      <c r="A121" s="94"/>
    </row>
    <row r="122" spans="1:1">
      <c r="A122" s="94"/>
    </row>
  </sheetData>
  <mergeCells count="58">
    <mergeCell ref="A32:A33"/>
    <mergeCell ref="B32:B33"/>
    <mergeCell ref="C32:C33"/>
    <mergeCell ref="D32:D33"/>
    <mergeCell ref="D34:M34"/>
    <mergeCell ref="A30:A31"/>
    <mergeCell ref="B30:B31"/>
    <mergeCell ref="C30:C31"/>
    <mergeCell ref="D30:D31"/>
    <mergeCell ref="A13:K13"/>
    <mergeCell ref="A19:A20"/>
    <mergeCell ref="B19:B20"/>
    <mergeCell ref="C19:C20"/>
    <mergeCell ref="D19:D20"/>
    <mergeCell ref="A14:K14"/>
    <mergeCell ref="A16:B16"/>
    <mergeCell ref="A26:A27"/>
    <mergeCell ref="B26:B27"/>
    <mergeCell ref="C26:C27"/>
    <mergeCell ref="D26:D27"/>
    <mergeCell ref="A28:A29"/>
    <mergeCell ref="B28:B29"/>
    <mergeCell ref="C28:C29"/>
    <mergeCell ref="D28:D29"/>
    <mergeCell ref="J1:K1"/>
    <mergeCell ref="I2:K2"/>
    <mergeCell ref="I8:K8"/>
    <mergeCell ref="I9:K9"/>
    <mergeCell ref="A12:K12"/>
    <mergeCell ref="A23:A24"/>
    <mergeCell ref="B23:B24"/>
    <mergeCell ref="C23:C24"/>
    <mergeCell ref="D23:D24"/>
    <mergeCell ref="D25:M25"/>
    <mergeCell ref="M16:M17"/>
    <mergeCell ref="D18:M18"/>
    <mergeCell ref="A21:A22"/>
    <mergeCell ref="B21:B22"/>
    <mergeCell ref="C21:C22"/>
    <mergeCell ref="D21:D22"/>
    <mergeCell ref="H16:H17"/>
    <mergeCell ref="I16:I17"/>
    <mergeCell ref="J16:J17"/>
    <mergeCell ref="K16:K17"/>
    <mergeCell ref="L16:L17"/>
    <mergeCell ref="C16:C17"/>
    <mergeCell ref="D16:D17"/>
    <mergeCell ref="E16:E17"/>
    <mergeCell ref="F16:F17"/>
    <mergeCell ref="G16:G17"/>
    <mergeCell ref="A35:A36"/>
    <mergeCell ref="B35:B36"/>
    <mergeCell ref="C35:C36"/>
    <mergeCell ref="D35:D36"/>
    <mergeCell ref="A37:A38"/>
    <mergeCell ref="B37:B38"/>
    <mergeCell ref="C37:C38"/>
    <mergeCell ref="D37:D38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S86"/>
  <sheetViews>
    <sheetView topLeftCell="A73" zoomScale="96" zoomScaleNormal="96" workbookViewId="0">
      <selection activeCell="A11" sqref="A11:Q11"/>
    </sheetView>
  </sheetViews>
  <sheetFormatPr defaultRowHeight="15"/>
  <cols>
    <col min="1" max="1" width="4.85546875" customWidth="1"/>
    <col min="2" max="2" width="3.85546875" customWidth="1"/>
    <col min="3" max="3" width="3.42578125" customWidth="1"/>
    <col min="4" max="4" width="3" customWidth="1"/>
    <col min="5" max="5" width="4" customWidth="1"/>
    <col min="6" max="6" width="22.7109375" customWidth="1"/>
    <col min="7" max="7" width="21.7109375" customWidth="1"/>
    <col min="8" max="8" width="5.42578125" customWidth="1"/>
    <col min="9" max="9" width="4" customWidth="1"/>
    <col min="10" max="10" width="3.42578125" customWidth="1"/>
    <col min="11" max="11" width="11.42578125" customWidth="1"/>
    <col min="12" max="12" width="5.28515625" customWidth="1"/>
    <col min="13" max="13" width="12.5703125" customWidth="1"/>
    <col min="14" max="14" width="10.7109375" customWidth="1"/>
    <col min="15" max="15" width="13" customWidth="1"/>
    <col min="16" max="16" width="12.42578125" style="18" customWidth="1"/>
    <col min="17" max="17" width="11.5703125" customWidth="1"/>
    <col min="18" max="18" width="11.7109375" customWidth="1"/>
    <col min="19" max="19" width="11.85546875" customWidth="1"/>
  </cols>
  <sheetData>
    <row r="1" spans="1:19" s="128" customFormat="1" ht="63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41"/>
      <c r="P1" s="456"/>
      <c r="Q1" s="456"/>
      <c r="R1" s="141"/>
      <c r="S1" s="141"/>
    </row>
    <row r="2" spans="1:19" ht="34.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198"/>
      <c r="O2" s="457" t="s">
        <v>387</v>
      </c>
      <c r="P2" s="457"/>
      <c r="Q2" s="457"/>
      <c r="R2" s="141"/>
      <c r="S2" s="141"/>
    </row>
    <row r="3" spans="1:19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197"/>
      <c r="O3" s="122"/>
      <c r="P3" s="122"/>
      <c r="Q3" s="122" t="s">
        <v>264</v>
      </c>
      <c r="R3" s="122"/>
      <c r="S3" s="122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97"/>
      <c r="O4" s="122"/>
      <c r="P4" s="122"/>
      <c r="Q4" s="122" t="s">
        <v>1</v>
      </c>
      <c r="R4" s="122"/>
      <c r="S4" s="122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97"/>
      <c r="O5" s="122"/>
      <c r="P5" s="122"/>
      <c r="Q5" s="122" t="s">
        <v>195</v>
      </c>
      <c r="R5" s="122"/>
      <c r="S5" s="122"/>
    </row>
    <row r="6" spans="1:19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97"/>
      <c r="O6" s="122"/>
      <c r="P6" s="122"/>
      <c r="Q6" s="122" t="s">
        <v>383</v>
      </c>
      <c r="R6" s="122"/>
      <c r="S6" s="122"/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6"/>
      <c r="O7" s="16"/>
      <c r="P7" s="16"/>
      <c r="Q7" s="1"/>
      <c r="R7" s="1"/>
      <c r="S7" s="1"/>
    </row>
    <row r="8" spans="1:19" ht="17.25" customHeight="1">
      <c r="A8" s="1"/>
      <c r="B8" s="1"/>
      <c r="C8" s="1"/>
      <c r="D8" s="17"/>
      <c r="E8" s="17"/>
      <c r="F8" s="17"/>
      <c r="G8" s="17"/>
      <c r="H8" s="17"/>
      <c r="I8" s="17"/>
      <c r="J8" s="17"/>
      <c r="K8" s="17"/>
      <c r="L8" s="17"/>
      <c r="M8" s="20"/>
      <c r="N8" s="17"/>
      <c r="O8" s="17"/>
      <c r="P8" s="17"/>
      <c r="Q8" s="201"/>
      <c r="R8" s="201"/>
      <c r="S8" s="201"/>
    </row>
    <row r="9" spans="1:19" ht="15.75" customHeight="1">
      <c r="A9" s="379" t="s">
        <v>27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207"/>
      <c r="S9" s="207"/>
    </row>
    <row r="10" spans="1:19" ht="15.75">
      <c r="A10" s="21"/>
      <c r="B10" s="198"/>
      <c r="C10" s="198"/>
      <c r="D10" s="198"/>
      <c r="E10" s="198"/>
      <c r="F10" s="354" t="s">
        <v>389</v>
      </c>
      <c r="G10" s="353"/>
      <c r="H10" s="353"/>
      <c r="I10" s="353"/>
      <c r="J10" s="353"/>
      <c r="K10" s="353"/>
      <c r="L10" s="353"/>
      <c r="M10" s="353"/>
      <c r="N10" s="353"/>
      <c r="O10" s="353"/>
      <c r="P10" s="142"/>
      <c r="Q10" s="142"/>
      <c r="R10" s="142"/>
      <c r="S10" s="142"/>
    </row>
    <row r="11" spans="1:19" ht="15.75">
      <c r="A11" s="353" t="s">
        <v>76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202"/>
      <c r="S11" s="202"/>
    </row>
    <row r="12" spans="1:19" ht="46.5" customHeight="1">
      <c r="A12" s="1"/>
      <c r="B12" s="1"/>
      <c r="C12" s="1"/>
      <c r="D12" s="17"/>
      <c r="E12" s="17"/>
      <c r="F12" s="17"/>
      <c r="G12" s="17"/>
      <c r="H12" s="17"/>
      <c r="I12" s="17"/>
      <c r="J12" s="17"/>
      <c r="K12" s="143"/>
      <c r="L12" s="17"/>
      <c r="M12" s="17"/>
      <c r="N12" s="17"/>
      <c r="O12" s="17"/>
      <c r="P12" s="17"/>
      <c r="Q12" s="17"/>
      <c r="R12" s="17"/>
      <c r="S12" s="17"/>
    </row>
    <row r="13" spans="1:19" ht="15" customHeight="1">
      <c r="A13" s="458" t="s">
        <v>3</v>
      </c>
      <c r="B13" s="459"/>
      <c r="C13" s="459"/>
      <c r="D13" s="459"/>
      <c r="E13" s="460"/>
      <c r="F13" s="368" t="s">
        <v>28</v>
      </c>
      <c r="G13" s="368" t="s">
        <v>29</v>
      </c>
      <c r="H13" s="461" t="s">
        <v>30</v>
      </c>
      <c r="I13" s="461"/>
      <c r="J13" s="461"/>
      <c r="K13" s="461"/>
      <c r="L13" s="461"/>
      <c r="M13" s="462" t="s">
        <v>31</v>
      </c>
      <c r="N13" s="463"/>
      <c r="O13" s="463"/>
      <c r="P13" s="463"/>
      <c r="Q13" s="463"/>
      <c r="R13" s="463"/>
      <c r="S13" s="464"/>
    </row>
    <row r="14" spans="1:19" ht="15" customHeight="1">
      <c r="A14" s="203" t="s">
        <v>9</v>
      </c>
      <c r="B14" s="203" t="s">
        <v>10</v>
      </c>
      <c r="C14" s="203" t="s">
        <v>32</v>
      </c>
      <c r="D14" s="203" t="s">
        <v>33</v>
      </c>
      <c r="E14" s="203" t="s">
        <v>53</v>
      </c>
      <c r="F14" s="369" t="s">
        <v>12</v>
      </c>
      <c r="G14" s="368"/>
      <c r="H14" s="214" t="s">
        <v>4</v>
      </c>
      <c r="I14" s="214" t="s">
        <v>34</v>
      </c>
      <c r="J14" s="214" t="s">
        <v>35</v>
      </c>
      <c r="K14" s="214" t="s">
        <v>36</v>
      </c>
      <c r="L14" s="214" t="s">
        <v>37</v>
      </c>
      <c r="M14" s="144" t="s">
        <v>8</v>
      </c>
      <c r="N14" s="144" t="s">
        <v>26</v>
      </c>
      <c r="O14" s="144" t="s">
        <v>56</v>
      </c>
      <c r="P14" s="144" t="s">
        <v>57</v>
      </c>
      <c r="Q14" s="144" t="s">
        <v>58</v>
      </c>
      <c r="R14" s="144" t="s">
        <v>269</v>
      </c>
      <c r="S14" s="144" t="s">
        <v>311</v>
      </c>
    </row>
    <row r="15" spans="1:19" ht="61.5" customHeight="1">
      <c r="A15" s="448" t="s">
        <v>13</v>
      </c>
      <c r="B15" s="441"/>
      <c r="C15" s="451"/>
      <c r="D15" s="451"/>
      <c r="E15" s="451"/>
      <c r="F15" s="435" t="s">
        <v>313</v>
      </c>
      <c r="G15" s="145" t="s">
        <v>38</v>
      </c>
      <c r="H15" s="146"/>
      <c r="I15" s="146"/>
      <c r="J15" s="146"/>
      <c r="K15" s="146"/>
      <c r="L15" s="146"/>
      <c r="M15" s="147">
        <v>141400.29999999999</v>
      </c>
      <c r="N15" s="147">
        <f t="shared" ref="N15:S15" si="0">N16+N17+N18</f>
        <v>191663.77000000002</v>
      </c>
      <c r="O15" s="147">
        <f t="shared" si="0"/>
        <v>144002.52259000001</v>
      </c>
      <c r="P15" s="147">
        <f t="shared" si="0"/>
        <v>129180.10548</v>
      </c>
      <c r="Q15" s="147">
        <f t="shared" si="0"/>
        <v>121667.8561</v>
      </c>
      <c r="R15" s="147">
        <f t="shared" si="0"/>
        <v>121272.61</v>
      </c>
      <c r="S15" s="147">
        <f t="shared" si="0"/>
        <v>121272.61</v>
      </c>
    </row>
    <row r="16" spans="1:19" ht="15" customHeight="1">
      <c r="A16" s="449"/>
      <c r="B16" s="442"/>
      <c r="C16" s="452"/>
      <c r="D16" s="452"/>
      <c r="E16" s="452"/>
      <c r="F16" s="436"/>
      <c r="G16" s="148" t="s">
        <v>39</v>
      </c>
      <c r="H16" s="146">
        <v>938</v>
      </c>
      <c r="I16" s="146"/>
      <c r="J16" s="146"/>
      <c r="K16" s="146"/>
      <c r="L16" s="146"/>
      <c r="M16" s="149">
        <f>M19+M25+M42+M57</f>
        <v>140939.6</v>
      </c>
      <c r="N16" s="149">
        <f>N19+N25+N42+N57+N49</f>
        <v>191663.77000000002</v>
      </c>
      <c r="O16" s="149">
        <f>O19+O25+O42+O57+O52+0.1</f>
        <v>144002.52259000001</v>
      </c>
      <c r="P16" s="149">
        <f>P19+P25+P42+P57+P52</f>
        <v>126574.80548</v>
      </c>
      <c r="Q16" s="149">
        <f>Q19+Q25+Q42+Q57+Q52</f>
        <v>121667.8561</v>
      </c>
      <c r="R16" s="149">
        <f>R19+R25+R42+R57+R52</f>
        <v>121272.61</v>
      </c>
      <c r="S16" s="149">
        <f>S19+S25+S42+S57+S52</f>
        <v>121272.61</v>
      </c>
    </row>
    <row r="17" spans="1:19" ht="56.25" customHeight="1">
      <c r="A17" s="449"/>
      <c r="B17" s="442"/>
      <c r="C17" s="452"/>
      <c r="D17" s="452"/>
      <c r="E17" s="452"/>
      <c r="F17" s="436"/>
      <c r="G17" s="148" t="s">
        <v>314</v>
      </c>
      <c r="H17" s="146" t="s">
        <v>315</v>
      </c>
      <c r="I17" s="146"/>
      <c r="J17" s="146"/>
      <c r="K17" s="146"/>
      <c r="L17" s="146"/>
      <c r="M17" s="149">
        <f t="shared" ref="M17:S17" si="1">M50</f>
        <v>0.7</v>
      </c>
      <c r="N17" s="149">
        <f t="shared" si="1"/>
        <v>0</v>
      </c>
      <c r="O17" s="149">
        <f t="shared" si="1"/>
        <v>0</v>
      </c>
      <c r="P17" s="149">
        <f t="shared" si="1"/>
        <v>2605.3000000000002</v>
      </c>
      <c r="Q17" s="149">
        <f t="shared" si="1"/>
        <v>0</v>
      </c>
      <c r="R17" s="149">
        <f>R50</f>
        <v>0</v>
      </c>
      <c r="S17" s="149">
        <f t="shared" si="1"/>
        <v>0</v>
      </c>
    </row>
    <row r="18" spans="1:19" ht="57" customHeight="1">
      <c r="A18" s="450"/>
      <c r="B18" s="443"/>
      <c r="C18" s="453"/>
      <c r="D18" s="453"/>
      <c r="E18" s="453"/>
      <c r="F18" s="437"/>
      <c r="G18" s="150" t="s">
        <v>316</v>
      </c>
      <c r="H18" s="146" t="s">
        <v>317</v>
      </c>
      <c r="I18" s="146"/>
      <c r="J18" s="146"/>
      <c r="K18" s="146"/>
      <c r="L18" s="146"/>
      <c r="M18" s="149">
        <v>460</v>
      </c>
      <c r="N18" s="149">
        <f>N51</f>
        <v>0</v>
      </c>
      <c r="O18" s="149">
        <f>O51</f>
        <v>0</v>
      </c>
      <c r="P18" s="149">
        <f>P51</f>
        <v>0</v>
      </c>
      <c r="Q18" s="149">
        <f>Q51</f>
        <v>0</v>
      </c>
      <c r="R18" s="149">
        <f>R51</f>
        <v>0</v>
      </c>
      <c r="S18" s="149">
        <f>S51</f>
        <v>0</v>
      </c>
    </row>
    <row r="19" spans="1:19" ht="59.25" customHeight="1">
      <c r="A19" s="432" t="s">
        <v>13</v>
      </c>
      <c r="B19" s="432" t="s">
        <v>19</v>
      </c>
      <c r="C19" s="432"/>
      <c r="D19" s="432"/>
      <c r="E19" s="441"/>
      <c r="F19" s="447" t="s">
        <v>213</v>
      </c>
      <c r="G19" s="145" t="s">
        <v>38</v>
      </c>
      <c r="H19" s="151"/>
      <c r="I19" s="151"/>
      <c r="J19" s="151"/>
      <c r="K19" s="151"/>
      <c r="L19" s="151"/>
      <c r="M19" s="152">
        <f t="shared" ref="M19:S19" si="2">M20</f>
        <v>78909</v>
      </c>
      <c r="N19" s="152">
        <f t="shared" si="2"/>
        <v>79327.899999999994</v>
      </c>
      <c r="O19" s="152">
        <f t="shared" si="2"/>
        <v>81588.120320000002</v>
      </c>
      <c r="P19" s="152">
        <f t="shared" si="2"/>
        <v>80704.12</v>
      </c>
      <c r="Q19" s="152">
        <f t="shared" si="2"/>
        <v>78379.92</v>
      </c>
      <c r="R19" s="152">
        <f t="shared" si="2"/>
        <v>78379.92</v>
      </c>
      <c r="S19" s="152">
        <f t="shared" si="2"/>
        <v>78379.92</v>
      </c>
    </row>
    <row r="20" spans="1:19" ht="15" customHeight="1">
      <c r="A20" s="432"/>
      <c r="B20" s="432"/>
      <c r="C20" s="432"/>
      <c r="D20" s="432"/>
      <c r="E20" s="443"/>
      <c r="F20" s="447"/>
      <c r="G20" s="148" t="s">
        <v>40</v>
      </c>
      <c r="H20" s="153">
        <v>938</v>
      </c>
      <c r="I20" s="153" t="s">
        <v>41</v>
      </c>
      <c r="J20" s="153" t="s">
        <v>42</v>
      </c>
      <c r="K20" s="153"/>
      <c r="L20" s="153"/>
      <c r="M20" s="154">
        <f t="shared" ref="M20:S20" si="3">SUM(M21:M24)</f>
        <v>78909</v>
      </c>
      <c r="N20" s="154">
        <f t="shared" si="3"/>
        <v>79327.899999999994</v>
      </c>
      <c r="O20" s="154">
        <f t="shared" si="3"/>
        <v>81588.120320000002</v>
      </c>
      <c r="P20" s="154">
        <f t="shared" si="3"/>
        <v>80704.12</v>
      </c>
      <c r="Q20" s="154">
        <f t="shared" si="3"/>
        <v>78379.92</v>
      </c>
      <c r="R20" s="154">
        <f>SUM(R21:R24)</f>
        <v>78379.92</v>
      </c>
      <c r="S20" s="154">
        <f t="shared" si="3"/>
        <v>78379.92</v>
      </c>
    </row>
    <row r="21" spans="1:19" ht="53.25" customHeight="1">
      <c r="A21" s="364" t="s">
        <v>13</v>
      </c>
      <c r="B21" s="364" t="s">
        <v>19</v>
      </c>
      <c r="C21" s="364" t="s">
        <v>42</v>
      </c>
      <c r="D21" s="364"/>
      <c r="E21" s="364"/>
      <c r="F21" s="454" t="s">
        <v>123</v>
      </c>
      <c r="G21" s="409" t="s">
        <v>40</v>
      </c>
      <c r="H21" s="155" t="s">
        <v>14</v>
      </c>
      <c r="I21" s="155" t="s">
        <v>41</v>
      </c>
      <c r="J21" s="155" t="s">
        <v>42</v>
      </c>
      <c r="K21" s="156" t="s">
        <v>66</v>
      </c>
      <c r="L21" s="214" t="s">
        <v>318</v>
      </c>
      <c r="M21" s="157">
        <v>2012.6</v>
      </c>
      <c r="N21" s="158">
        <f>491.3+53.2+7.7+1226.7+400.5</f>
        <v>2179.4</v>
      </c>
      <c r="O21" s="157">
        <f>52.16+20.701+8.551+1640.85+2.15</f>
        <v>1724.412</v>
      </c>
      <c r="P21" s="157">
        <f>114.7+15.3+640</f>
        <v>770</v>
      </c>
      <c r="Q21" s="157">
        <f>770</f>
        <v>770</v>
      </c>
      <c r="R21" s="157">
        <f>770</f>
        <v>770</v>
      </c>
      <c r="S21" s="157">
        <f>770</f>
        <v>770</v>
      </c>
    </row>
    <row r="22" spans="1:19" ht="52.5" customHeight="1">
      <c r="A22" s="365"/>
      <c r="B22" s="365"/>
      <c r="C22" s="365"/>
      <c r="D22" s="365"/>
      <c r="E22" s="365"/>
      <c r="F22" s="455"/>
      <c r="G22" s="416"/>
      <c r="H22" s="155" t="s">
        <v>14</v>
      </c>
      <c r="I22" s="155" t="s">
        <v>41</v>
      </c>
      <c r="J22" s="155" t="s">
        <v>42</v>
      </c>
      <c r="K22" s="156" t="s">
        <v>319</v>
      </c>
      <c r="L22" s="214">
        <v>240</v>
      </c>
      <c r="M22" s="157">
        <v>0</v>
      </c>
      <c r="N22" s="158">
        <v>308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</row>
    <row r="23" spans="1:19" s="102" customFormat="1" ht="51.75" customHeight="1">
      <c r="A23" s="364" t="s">
        <v>13</v>
      </c>
      <c r="B23" s="364" t="s">
        <v>19</v>
      </c>
      <c r="C23" s="364" t="s">
        <v>43</v>
      </c>
      <c r="D23" s="364"/>
      <c r="E23" s="364"/>
      <c r="F23" s="409" t="s">
        <v>126</v>
      </c>
      <c r="G23" s="409" t="s">
        <v>40</v>
      </c>
      <c r="H23" s="159">
        <v>938</v>
      </c>
      <c r="I23" s="160" t="s">
        <v>41</v>
      </c>
      <c r="J23" s="160" t="s">
        <v>42</v>
      </c>
      <c r="K23" s="160" t="s">
        <v>67</v>
      </c>
      <c r="L23" s="214">
        <v>620</v>
      </c>
      <c r="M23" s="157">
        <v>76896.399999999994</v>
      </c>
      <c r="N23" s="158">
        <f>76410.5+430</f>
        <v>76840.5</v>
      </c>
      <c r="O23" s="157">
        <f>79814.04682</f>
        <v>79814.046820000003</v>
      </c>
      <c r="P23" s="157">
        <f>79934.12</f>
        <v>79934.12</v>
      </c>
      <c r="Q23" s="157">
        <f>77609.92</f>
        <v>77609.919999999998</v>
      </c>
      <c r="R23" s="157">
        <v>77609.919999999998</v>
      </c>
      <c r="S23" s="157">
        <v>77609.919999999998</v>
      </c>
    </row>
    <row r="24" spans="1:19" s="102" customFormat="1" ht="112.5" customHeight="1">
      <c r="A24" s="365"/>
      <c r="B24" s="365"/>
      <c r="C24" s="365"/>
      <c r="D24" s="365"/>
      <c r="E24" s="365"/>
      <c r="F24" s="416"/>
      <c r="G24" s="416"/>
      <c r="H24" s="159">
        <v>938</v>
      </c>
      <c r="I24" s="160" t="s">
        <v>41</v>
      </c>
      <c r="J24" s="160" t="s">
        <v>42</v>
      </c>
      <c r="K24" s="160" t="s">
        <v>320</v>
      </c>
      <c r="L24" s="214">
        <v>620</v>
      </c>
      <c r="M24" s="157">
        <v>0</v>
      </c>
      <c r="N24" s="157">
        <v>0</v>
      </c>
      <c r="O24" s="157">
        <v>49.661499999999997</v>
      </c>
      <c r="P24" s="157">
        <v>0</v>
      </c>
      <c r="Q24" s="157">
        <v>0</v>
      </c>
      <c r="R24" s="157">
        <v>0</v>
      </c>
      <c r="S24" s="157">
        <v>0</v>
      </c>
    </row>
    <row r="25" spans="1:19" ht="19.5" customHeight="1">
      <c r="A25" s="432" t="s">
        <v>13</v>
      </c>
      <c r="B25" s="432" t="s">
        <v>18</v>
      </c>
      <c r="C25" s="371"/>
      <c r="D25" s="371"/>
      <c r="E25" s="364"/>
      <c r="F25" s="434" t="s">
        <v>59</v>
      </c>
      <c r="G25" s="161" t="s">
        <v>38</v>
      </c>
      <c r="H25" s="160"/>
      <c r="I25" s="160"/>
      <c r="J25" s="160"/>
      <c r="K25" s="159"/>
      <c r="L25" s="159"/>
      <c r="M25" s="162">
        <f t="shared" ref="M25:S25" si="4">M26</f>
        <v>30365.8</v>
      </c>
      <c r="N25" s="162">
        <f t="shared" si="4"/>
        <v>38223.79</v>
      </c>
      <c r="O25" s="162">
        <f t="shared" si="4"/>
        <v>27812.064999999999</v>
      </c>
      <c r="P25" s="162">
        <f t="shared" si="4"/>
        <v>30490.21848</v>
      </c>
      <c r="Q25" s="162">
        <f t="shared" si="4"/>
        <v>29612.506099999999</v>
      </c>
      <c r="R25" s="162">
        <f t="shared" si="4"/>
        <v>29217.26</v>
      </c>
      <c r="S25" s="162">
        <f t="shared" si="4"/>
        <v>29217.26</v>
      </c>
    </row>
    <row r="26" spans="1:19" ht="52.5" customHeight="1">
      <c r="A26" s="432"/>
      <c r="B26" s="432"/>
      <c r="C26" s="371"/>
      <c r="D26" s="371"/>
      <c r="E26" s="365"/>
      <c r="F26" s="434"/>
      <c r="G26" s="150" t="s">
        <v>40</v>
      </c>
      <c r="H26" s="160" t="s">
        <v>14</v>
      </c>
      <c r="I26" s="160" t="s">
        <v>41</v>
      </c>
      <c r="J26" s="160" t="s">
        <v>42</v>
      </c>
      <c r="K26" s="159"/>
      <c r="L26" s="159"/>
      <c r="M26" s="157">
        <f>SUM(M27:M41)</f>
        <v>30365.8</v>
      </c>
      <c r="N26" s="157">
        <f t="shared" ref="N26:S26" si="5">SUM(N27:N41)</f>
        <v>38223.79</v>
      </c>
      <c r="O26" s="157">
        <f t="shared" si="5"/>
        <v>27812.064999999999</v>
      </c>
      <c r="P26" s="157">
        <f t="shared" si="5"/>
        <v>30490.21848</v>
      </c>
      <c r="Q26" s="157">
        <f t="shared" si="5"/>
        <v>29612.506099999999</v>
      </c>
      <c r="R26" s="157">
        <f t="shared" si="5"/>
        <v>29217.26</v>
      </c>
      <c r="S26" s="157">
        <f t="shared" si="5"/>
        <v>29217.26</v>
      </c>
    </row>
    <row r="27" spans="1:19" ht="60" customHeight="1">
      <c r="A27" s="364" t="s">
        <v>13</v>
      </c>
      <c r="B27" s="364" t="s">
        <v>18</v>
      </c>
      <c r="C27" s="364" t="s">
        <v>42</v>
      </c>
      <c r="D27" s="364"/>
      <c r="E27" s="364"/>
      <c r="F27" s="409" t="s">
        <v>136</v>
      </c>
      <c r="G27" s="409" t="s">
        <v>40</v>
      </c>
      <c r="H27" s="160" t="s">
        <v>14</v>
      </c>
      <c r="I27" s="160" t="s">
        <v>41</v>
      </c>
      <c r="J27" s="160" t="s">
        <v>42</v>
      </c>
      <c r="K27" s="160" t="s">
        <v>68</v>
      </c>
      <c r="L27" s="214">
        <v>610</v>
      </c>
      <c r="M27" s="157">
        <f>29173.3+68.3</f>
        <v>29241.599999999999</v>
      </c>
      <c r="N27" s="158">
        <v>24473</v>
      </c>
      <c r="O27" s="157">
        <v>27052.082999999999</v>
      </c>
      <c r="P27" s="157">
        <v>29623.360000000001</v>
      </c>
      <c r="Q27" s="157">
        <f>28817.26</f>
        <v>28817.26</v>
      </c>
      <c r="R27" s="157">
        <f>28817.26</f>
        <v>28817.26</v>
      </c>
      <c r="S27" s="157">
        <f>28817.26</f>
        <v>28817.26</v>
      </c>
    </row>
    <row r="28" spans="1:19" ht="20.25" customHeight="1">
      <c r="A28" s="438"/>
      <c r="B28" s="438"/>
      <c r="C28" s="438"/>
      <c r="D28" s="438"/>
      <c r="E28" s="438"/>
      <c r="F28" s="444"/>
      <c r="G28" s="444"/>
      <c r="H28" s="160" t="s">
        <v>14</v>
      </c>
      <c r="I28" s="160" t="s">
        <v>41</v>
      </c>
      <c r="J28" s="160" t="s">
        <v>42</v>
      </c>
      <c r="K28" s="160" t="s">
        <v>68</v>
      </c>
      <c r="L28" s="214">
        <v>610</v>
      </c>
      <c r="M28" s="157"/>
      <c r="N28" s="158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</row>
    <row r="29" spans="1:19" ht="50.25" customHeight="1">
      <c r="A29" s="365"/>
      <c r="B29" s="365"/>
      <c r="C29" s="365"/>
      <c r="D29" s="365"/>
      <c r="E29" s="365"/>
      <c r="F29" s="416"/>
      <c r="G29" s="416"/>
      <c r="H29" s="160" t="s">
        <v>14</v>
      </c>
      <c r="I29" s="160" t="s">
        <v>41</v>
      </c>
      <c r="J29" s="160" t="s">
        <v>42</v>
      </c>
      <c r="K29" s="160" t="s">
        <v>321</v>
      </c>
      <c r="L29" s="214">
        <v>610</v>
      </c>
      <c r="M29" s="157">
        <v>75</v>
      </c>
      <c r="N29" s="158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</row>
    <row r="30" spans="1:19" ht="15" customHeight="1">
      <c r="A30" s="364" t="s">
        <v>13</v>
      </c>
      <c r="B30" s="364" t="s">
        <v>18</v>
      </c>
      <c r="C30" s="364" t="s">
        <v>43</v>
      </c>
      <c r="D30" s="364"/>
      <c r="E30" s="364"/>
      <c r="F30" s="409" t="s">
        <v>322</v>
      </c>
      <c r="G30" s="409" t="s">
        <v>40</v>
      </c>
      <c r="H30" s="160" t="s">
        <v>14</v>
      </c>
      <c r="I30" s="160" t="s">
        <v>41</v>
      </c>
      <c r="J30" s="160" t="s">
        <v>42</v>
      </c>
      <c r="K30" s="146" t="s">
        <v>323</v>
      </c>
      <c r="L30" s="214">
        <v>610</v>
      </c>
      <c r="M30" s="157">
        <v>46</v>
      </c>
      <c r="N30" s="158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</row>
    <row r="31" spans="1:19" ht="52.5" customHeight="1">
      <c r="A31" s="438"/>
      <c r="B31" s="438"/>
      <c r="C31" s="438"/>
      <c r="D31" s="438"/>
      <c r="E31" s="438"/>
      <c r="F31" s="444"/>
      <c r="G31" s="444"/>
      <c r="H31" s="160" t="s">
        <v>14</v>
      </c>
      <c r="I31" s="160" t="s">
        <v>41</v>
      </c>
      <c r="J31" s="160" t="s">
        <v>42</v>
      </c>
      <c r="K31" s="146" t="s">
        <v>324</v>
      </c>
      <c r="L31" s="214">
        <v>610</v>
      </c>
      <c r="M31" s="157">
        <v>0</v>
      </c>
      <c r="N31" s="158">
        <v>0</v>
      </c>
      <c r="O31" s="157">
        <v>0</v>
      </c>
      <c r="P31" s="157">
        <v>7.62</v>
      </c>
      <c r="Q31" s="157">
        <v>40</v>
      </c>
      <c r="R31" s="157">
        <v>40</v>
      </c>
      <c r="S31" s="157">
        <v>40</v>
      </c>
    </row>
    <row r="32" spans="1:19" ht="120" customHeight="1">
      <c r="A32" s="438"/>
      <c r="B32" s="438"/>
      <c r="C32" s="438"/>
      <c r="D32" s="438"/>
      <c r="E32" s="438"/>
      <c r="F32" s="444"/>
      <c r="G32" s="444"/>
      <c r="H32" s="160" t="s">
        <v>14</v>
      </c>
      <c r="I32" s="160" t="s">
        <v>41</v>
      </c>
      <c r="J32" s="160" t="s">
        <v>42</v>
      </c>
      <c r="K32" s="146" t="s">
        <v>325</v>
      </c>
      <c r="L32" s="214">
        <v>610</v>
      </c>
      <c r="M32" s="157">
        <v>0</v>
      </c>
      <c r="N32" s="158">
        <v>0</v>
      </c>
      <c r="O32" s="157">
        <v>0</v>
      </c>
      <c r="P32" s="157">
        <v>399.23847999999998</v>
      </c>
      <c r="Q32" s="157">
        <v>0</v>
      </c>
      <c r="R32" s="157">
        <v>0</v>
      </c>
      <c r="S32" s="157">
        <v>0</v>
      </c>
    </row>
    <row r="33" spans="1:19" ht="128.25" customHeight="1">
      <c r="A33" s="438"/>
      <c r="B33" s="438"/>
      <c r="C33" s="438"/>
      <c r="D33" s="438"/>
      <c r="E33" s="438"/>
      <c r="F33" s="444"/>
      <c r="G33" s="444"/>
      <c r="H33" s="160" t="s">
        <v>14</v>
      </c>
      <c r="I33" s="160" t="s">
        <v>41</v>
      </c>
      <c r="J33" s="160" t="s">
        <v>42</v>
      </c>
      <c r="K33" s="146" t="s">
        <v>326</v>
      </c>
      <c r="L33" s="214">
        <v>610</v>
      </c>
      <c r="M33" s="157">
        <v>0</v>
      </c>
      <c r="N33" s="158">
        <v>0</v>
      </c>
      <c r="O33" s="157">
        <v>399.98200000000003</v>
      </c>
      <c r="P33" s="157">
        <v>0</v>
      </c>
      <c r="Q33" s="157">
        <v>395.24610000000001</v>
      </c>
      <c r="R33" s="157">
        <v>0</v>
      </c>
      <c r="S33" s="157">
        <v>0</v>
      </c>
    </row>
    <row r="34" spans="1:19" ht="57" customHeight="1">
      <c r="A34" s="438"/>
      <c r="B34" s="438"/>
      <c r="C34" s="438"/>
      <c r="D34" s="438"/>
      <c r="E34" s="438"/>
      <c r="F34" s="444"/>
      <c r="G34" s="444"/>
      <c r="H34" s="160" t="s">
        <v>14</v>
      </c>
      <c r="I34" s="160" t="s">
        <v>41</v>
      </c>
      <c r="J34" s="160" t="s">
        <v>42</v>
      </c>
      <c r="K34" s="146" t="s">
        <v>327</v>
      </c>
      <c r="L34" s="214">
        <v>610</v>
      </c>
      <c r="M34" s="157">
        <v>0</v>
      </c>
      <c r="N34" s="158">
        <v>270.79000000000002</v>
      </c>
      <c r="O34" s="157">
        <v>0</v>
      </c>
      <c r="P34" s="157">
        <v>0</v>
      </c>
      <c r="Q34" s="157">
        <v>0</v>
      </c>
      <c r="R34" s="157">
        <v>0</v>
      </c>
      <c r="S34" s="157">
        <v>0</v>
      </c>
    </row>
    <row r="35" spans="1:19" ht="58.5" customHeight="1">
      <c r="A35" s="438"/>
      <c r="B35" s="438"/>
      <c r="C35" s="438"/>
      <c r="D35" s="438"/>
      <c r="E35" s="438"/>
      <c r="F35" s="444"/>
      <c r="G35" s="444"/>
      <c r="H35" s="160" t="s">
        <v>14</v>
      </c>
      <c r="I35" s="160" t="s">
        <v>41</v>
      </c>
      <c r="J35" s="160" t="s">
        <v>71</v>
      </c>
      <c r="K35" s="146" t="s">
        <v>328</v>
      </c>
      <c r="L35" s="214">
        <v>610</v>
      </c>
      <c r="M35" s="157">
        <v>4</v>
      </c>
      <c r="N35" s="158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</row>
    <row r="36" spans="1:19" ht="136.5" customHeight="1">
      <c r="A36" s="365"/>
      <c r="B36" s="365"/>
      <c r="C36" s="365"/>
      <c r="D36" s="365"/>
      <c r="E36" s="365"/>
      <c r="F36" s="416"/>
      <c r="G36" s="416"/>
      <c r="H36" s="160" t="s">
        <v>14</v>
      </c>
      <c r="I36" s="160" t="s">
        <v>41</v>
      </c>
      <c r="J36" s="160" t="s">
        <v>71</v>
      </c>
      <c r="K36" s="146" t="s">
        <v>329</v>
      </c>
      <c r="L36" s="214">
        <v>610</v>
      </c>
      <c r="M36" s="157">
        <v>399.2</v>
      </c>
      <c r="N36" s="158">
        <v>0</v>
      </c>
      <c r="O36" s="157">
        <v>0</v>
      </c>
      <c r="P36" s="157">
        <v>0</v>
      </c>
      <c r="Q36" s="157">
        <v>0</v>
      </c>
      <c r="R36" s="157">
        <v>0</v>
      </c>
      <c r="S36" s="157">
        <v>0</v>
      </c>
    </row>
    <row r="37" spans="1:19" ht="15" customHeight="1">
      <c r="A37" s="364" t="s">
        <v>13</v>
      </c>
      <c r="B37" s="364" t="s">
        <v>18</v>
      </c>
      <c r="C37" s="364" t="s">
        <v>13</v>
      </c>
      <c r="D37" s="364"/>
      <c r="E37" s="364"/>
      <c r="F37" s="409" t="s">
        <v>150</v>
      </c>
      <c r="G37" s="409" t="s">
        <v>40</v>
      </c>
      <c r="H37" s="160" t="s">
        <v>14</v>
      </c>
      <c r="I37" s="160" t="s">
        <v>41</v>
      </c>
      <c r="J37" s="160" t="s">
        <v>42</v>
      </c>
      <c r="K37" s="146" t="s">
        <v>330</v>
      </c>
      <c r="L37" s="214">
        <v>610</v>
      </c>
      <c r="M37" s="157">
        <v>400</v>
      </c>
      <c r="N37" s="158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</row>
    <row r="38" spans="1:19">
      <c r="A38" s="438"/>
      <c r="B38" s="438"/>
      <c r="C38" s="438"/>
      <c r="D38" s="438"/>
      <c r="E38" s="438"/>
      <c r="F38" s="444"/>
      <c r="G38" s="444"/>
      <c r="H38" s="160" t="s">
        <v>14</v>
      </c>
      <c r="I38" s="160" t="s">
        <v>41</v>
      </c>
      <c r="J38" s="160" t="s">
        <v>42</v>
      </c>
      <c r="K38" s="146" t="s">
        <v>331</v>
      </c>
      <c r="L38" s="214">
        <v>610</v>
      </c>
      <c r="M38" s="157">
        <v>200</v>
      </c>
      <c r="N38" s="158">
        <v>800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</row>
    <row r="39" spans="1:19">
      <c r="A39" s="438"/>
      <c r="B39" s="438"/>
      <c r="C39" s="438"/>
      <c r="D39" s="438"/>
      <c r="E39" s="438"/>
      <c r="F39" s="444"/>
      <c r="G39" s="444"/>
      <c r="H39" s="160" t="s">
        <v>14</v>
      </c>
      <c r="I39" s="160" t="s">
        <v>41</v>
      </c>
      <c r="J39" s="160" t="s">
        <v>42</v>
      </c>
      <c r="K39" s="146" t="s">
        <v>259</v>
      </c>
      <c r="L39" s="214">
        <v>610</v>
      </c>
      <c r="M39" s="157">
        <v>0</v>
      </c>
      <c r="N39" s="158">
        <v>0</v>
      </c>
      <c r="O39" s="157">
        <v>360</v>
      </c>
      <c r="P39" s="157">
        <v>460</v>
      </c>
      <c r="Q39" s="157">
        <v>360</v>
      </c>
      <c r="R39" s="157">
        <v>360</v>
      </c>
      <c r="S39" s="157">
        <v>360</v>
      </c>
    </row>
    <row r="40" spans="1:19">
      <c r="A40" s="438"/>
      <c r="B40" s="438"/>
      <c r="C40" s="438"/>
      <c r="D40" s="438"/>
      <c r="E40" s="438"/>
      <c r="F40" s="444"/>
      <c r="G40" s="444"/>
      <c r="H40" s="160" t="s">
        <v>14</v>
      </c>
      <c r="I40" s="160" t="s">
        <v>41</v>
      </c>
      <c r="J40" s="160" t="s">
        <v>42</v>
      </c>
      <c r="K40" s="160" t="s">
        <v>332</v>
      </c>
      <c r="L40" s="214">
        <v>610</v>
      </c>
      <c r="M40" s="157">
        <v>0</v>
      </c>
      <c r="N40" s="158">
        <v>6680</v>
      </c>
      <c r="O40" s="157">
        <v>0</v>
      </c>
      <c r="P40" s="157">
        <v>0</v>
      </c>
      <c r="Q40" s="157">
        <v>0</v>
      </c>
      <c r="R40" s="157">
        <v>0</v>
      </c>
      <c r="S40" s="157">
        <v>0</v>
      </c>
    </row>
    <row r="41" spans="1:19">
      <c r="A41" s="365"/>
      <c r="B41" s="365"/>
      <c r="C41" s="365"/>
      <c r="D41" s="365"/>
      <c r="E41" s="365"/>
      <c r="F41" s="416"/>
      <c r="G41" s="416"/>
      <c r="H41" s="160" t="s">
        <v>14</v>
      </c>
      <c r="I41" s="160" t="s">
        <v>41</v>
      </c>
      <c r="J41" s="160" t="s">
        <v>42</v>
      </c>
      <c r="K41" s="160" t="s">
        <v>333</v>
      </c>
      <c r="L41" s="214">
        <v>610</v>
      </c>
      <c r="M41" s="157">
        <v>0</v>
      </c>
      <c r="N41" s="158">
        <v>6000</v>
      </c>
      <c r="O41" s="157">
        <v>0</v>
      </c>
      <c r="P41" s="157">
        <v>0</v>
      </c>
      <c r="Q41" s="157">
        <v>0</v>
      </c>
      <c r="R41" s="157">
        <v>0</v>
      </c>
      <c r="S41" s="157">
        <v>0</v>
      </c>
    </row>
    <row r="42" spans="1:19">
      <c r="A42" s="441" t="s">
        <v>13</v>
      </c>
      <c r="B42" s="441" t="s">
        <v>44</v>
      </c>
      <c r="C42" s="364"/>
      <c r="D42" s="364"/>
      <c r="E42" s="364"/>
      <c r="F42" s="435" t="s">
        <v>61</v>
      </c>
      <c r="G42" s="161" t="s">
        <v>38</v>
      </c>
      <c r="H42" s="160"/>
      <c r="I42" s="160"/>
      <c r="J42" s="160"/>
      <c r="K42" s="159"/>
      <c r="L42" s="159"/>
      <c r="M42" s="162">
        <f t="shared" ref="M42:S42" si="6">M43</f>
        <v>7686</v>
      </c>
      <c r="N42" s="162">
        <f t="shared" si="6"/>
        <v>9376.3799999999992</v>
      </c>
      <c r="O42" s="162">
        <f t="shared" si="6"/>
        <v>11630.95825</v>
      </c>
      <c r="P42" s="162">
        <f t="shared" si="6"/>
        <v>8931.7569999999996</v>
      </c>
      <c r="Q42" s="162">
        <f t="shared" si="6"/>
        <v>8771.1299999999992</v>
      </c>
      <c r="R42" s="162">
        <f t="shared" si="6"/>
        <v>8771.1299999999992</v>
      </c>
      <c r="S42" s="162">
        <f t="shared" si="6"/>
        <v>8771.1299999999992</v>
      </c>
    </row>
    <row r="43" spans="1:19" ht="63.75">
      <c r="A43" s="443"/>
      <c r="B43" s="443"/>
      <c r="C43" s="365"/>
      <c r="D43" s="365"/>
      <c r="E43" s="365"/>
      <c r="F43" s="437"/>
      <c r="G43" s="150" t="s">
        <v>40</v>
      </c>
      <c r="H43" s="160" t="s">
        <v>14</v>
      </c>
      <c r="I43" s="160" t="s">
        <v>41</v>
      </c>
      <c r="J43" s="160" t="s">
        <v>42</v>
      </c>
      <c r="K43" s="159"/>
      <c r="L43" s="159"/>
      <c r="M43" s="157">
        <f>SUM(M44:M48)</f>
        <v>7686</v>
      </c>
      <c r="N43" s="157">
        <f t="shared" ref="N43:S43" si="7">SUM(N44:N48)</f>
        <v>9376.3799999999992</v>
      </c>
      <c r="O43" s="157">
        <f t="shared" si="7"/>
        <v>11630.95825</v>
      </c>
      <c r="P43" s="157">
        <f t="shared" si="7"/>
        <v>8931.7569999999996</v>
      </c>
      <c r="Q43" s="157">
        <f t="shared" si="7"/>
        <v>8771.1299999999992</v>
      </c>
      <c r="R43" s="157">
        <f t="shared" si="7"/>
        <v>8771.1299999999992</v>
      </c>
      <c r="S43" s="157">
        <f t="shared" si="7"/>
        <v>8771.1299999999992</v>
      </c>
    </row>
    <row r="44" spans="1:19" ht="15" customHeight="1">
      <c r="A44" s="364" t="s">
        <v>13</v>
      </c>
      <c r="B44" s="364" t="s">
        <v>44</v>
      </c>
      <c r="C44" s="364" t="s">
        <v>42</v>
      </c>
      <c r="D44" s="364"/>
      <c r="E44" s="364"/>
      <c r="F44" s="409" t="s">
        <v>153</v>
      </c>
      <c r="G44" s="409" t="s">
        <v>40</v>
      </c>
      <c r="H44" s="163">
        <v>938</v>
      </c>
      <c r="I44" s="155" t="s">
        <v>41</v>
      </c>
      <c r="J44" s="155" t="s">
        <v>42</v>
      </c>
      <c r="K44" s="155" t="s">
        <v>69</v>
      </c>
      <c r="L44" s="156" t="s">
        <v>334</v>
      </c>
      <c r="M44" s="157">
        <v>7686</v>
      </c>
      <c r="N44" s="157">
        <v>7503.2</v>
      </c>
      <c r="O44" s="157">
        <v>8566.4872500000001</v>
      </c>
      <c r="P44" s="157">
        <v>8931.7569999999996</v>
      </c>
      <c r="Q44" s="157">
        <v>8771.1299999999992</v>
      </c>
      <c r="R44" s="157">
        <v>8771.1299999999992</v>
      </c>
      <c r="S44" s="157">
        <v>8771.1299999999992</v>
      </c>
    </row>
    <row r="45" spans="1:19">
      <c r="A45" s="438"/>
      <c r="B45" s="438"/>
      <c r="C45" s="438"/>
      <c r="D45" s="438"/>
      <c r="E45" s="438"/>
      <c r="F45" s="444"/>
      <c r="G45" s="444"/>
      <c r="H45" s="163">
        <v>938</v>
      </c>
      <c r="I45" s="155" t="s">
        <v>41</v>
      </c>
      <c r="J45" s="155" t="s">
        <v>42</v>
      </c>
      <c r="K45" s="155" t="s">
        <v>335</v>
      </c>
      <c r="L45" s="156" t="s">
        <v>334</v>
      </c>
      <c r="M45" s="157">
        <v>0</v>
      </c>
      <c r="N45" s="157">
        <v>142</v>
      </c>
      <c r="O45" s="157">
        <v>0</v>
      </c>
      <c r="P45" s="157">
        <v>0</v>
      </c>
      <c r="Q45" s="157">
        <v>0</v>
      </c>
      <c r="R45" s="157">
        <v>0</v>
      </c>
      <c r="S45" s="157">
        <v>0</v>
      </c>
    </row>
    <row r="46" spans="1:19">
      <c r="A46" s="365"/>
      <c r="B46" s="365"/>
      <c r="C46" s="365"/>
      <c r="D46" s="365"/>
      <c r="E46" s="365"/>
      <c r="F46" s="416"/>
      <c r="G46" s="416"/>
      <c r="H46" s="163">
        <v>938</v>
      </c>
      <c r="I46" s="155" t="s">
        <v>41</v>
      </c>
      <c r="J46" s="155" t="s">
        <v>42</v>
      </c>
      <c r="K46" s="155" t="s">
        <v>336</v>
      </c>
      <c r="L46" s="156" t="s">
        <v>334</v>
      </c>
      <c r="M46" s="157">
        <v>0</v>
      </c>
      <c r="N46" s="157">
        <v>1731.18</v>
      </c>
      <c r="O46" s="157">
        <v>0</v>
      </c>
      <c r="P46" s="157">
        <v>0</v>
      </c>
      <c r="Q46" s="157">
        <v>0</v>
      </c>
      <c r="R46" s="157">
        <v>0</v>
      </c>
      <c r="S46" s="157">
        <v>0</v>
      </c>
    </row>
    <row r="47" spans="1:19" ht="15" customHeight="1">
      <c r="A47" s="364" t="s">
        <v>13</v>
      </c>
      <c r="B47" s="364" t="s">
        <v>44</v>
      </c>
      <c r="C47" s="364" t="s">
        <v>191</v>
      </c>
      <c r="D47" s="364"/>
      <c r="E47" s="364"/>
      <c r="F47" s="409" t="s">
        <v>279</v>
      </c>
      <c r="G47" s="409" t="s">
        <v>40</v>
      </c>
      <c r="H47" s="163">
        <v>938</v>
      </c>
      <c r="I47" s="155" t="s">
        <v>41</v>
      </c>
      <c r="J47" s="155" t="s">
        <v>42</v>
      </c>
      <c r="K47" s="155" t="s">
        <v>337</v>
      </c>
      <c r="L47" s="156" t="s">
        <v>334</v>
      </c>
      <c r="M47" s="157">
        <v>0</v>
      </c>
      <c r="N47" s="157">
        <v>0</v>
      </c>
      <c r="O47" s="157">
        <v>0</v>
      </c>
      <c r="P47" s="157">
        <v>0</v>
      </c>
      <c r="Q47" s="157">
        <v>0</v>
      </c>
      <c r="R47" s="157">
        <v>0</v>
      </c>
      <c r="S47" s="157">
        <v>0</v>
      </c>
    </row>
    <row r="48" spans="1:19">
      <c r="A48" s="445"/>
      <c r="B48" s="445"/>
      <c r="C48" s="445"/>
      <c r="D48" s="445"/>
      <c r="E48" s="445"/>
      <c r="F48" s="446"/>
      <c r="G48" s="446"/>
      <c r="H48" s="163">
        <v>938</v>
      </c>
      <c r="I48" s="155" t="s">
        <v>41</v>
      </c>
      <c r="J48" s="155" t="s">
        <v>42</v>
      </c>
      <c r="K48" s="155" t="s">
        <v>338</v>
      </c>
      <c r="L48" s="156" t="s">
        <v>334</v>
      </c>
      <c r="M48" s="157">
        <v>0</v>
      </c>
      <c r="N48" s="157">
        <v>0</v>
      </c>
      <c r="O48" s="157">
        <v>3064.471</v>
      </c>
      <c r="P48" s="157">
        <v>0</v>
      </c>
      <c r="Q48" s="157">
        <v>0</v>
      </c>
      <c r="R48" s="157">
        <v>0</v>
      </c>
      <c r="S48" s="157">
        <v>0</v>
      </c>
    </row>
    <row r="49" spans="1:19" ht="15" customHeight="1">
      <c r="A49" s="441" t="s">
        <v>13</v>
      </c>
      <c r="B49" s="441" t="s">
        <v>46</v>
      </c>
      <c r="C49" s="364"/>
      <c r="D49" s="428"/>
      <c r="E49" s="428"/>
      <c r="F49" s="435" t="s">
        <v>45</v>
      </c>
      <c r="G49" s="161" t="s">
        <v>38</v>
      </c>
      <c r="H49" s="164"/>
      <c r="I49" s="160"/>
      <c r="J49" s="160"/>
      <c r="K49" s="164"/>
      <c r="L49" s="159"/>
      <c r="M49" s="162">
        <f>M50+M51+M52</f>
        <v>460.7</v>
      </c>
      <c r="N49" s="162">
        <f t="shared" ref="N49:S49" si="8">N50+N51+N52</f>
        <v>0</v>
      </c>
      <c r="O49" s="162">
        <f t="shared" si="8"/>
        <v>319</v>
      </c>
      <c r="P49" s="162">
        <f t="shared" si="8"/>
        <v>2605.3000000000002</v>
      </c>
      <c r="Q49" s="162">
        <f t="shared" si="8"/>
        <v>0</v>
      </c>
      <c r="R49" s="162">
        <f t="shared" si="8"/>
        <v>0</v>
      </c>
      <c r="S49" s="162">
        <f t="shared" si="8"/>
        <v>0</v>
      </c>
    </row>
    <row r="50" spans="1:19" ht="25.5">
      <c r="A50" s="442"/>
      <c r="B50" s="442"/>
      <c r="C50" s="438"/>
      <c r="D50" s="439"/>
      <c r="E50" s="439"/>
      <c r="F50" s="436"/>
      <c r="G50" s="150" t="s">
        <v>314</v>
      </c>
      <c r="H50" s="160" t="s">
        <v>315</v>
      </c>
      <c r="I50" s="160" t="s">
        <v>41</v>
      </c>
      <c r="J50" s="146" t="s">
        <v>339</v>
      </c>
      <c r="K50" s="164"/>
      <c r="L50" s="165"/>
      <c r="M50" s="157">
        <f>M54+M55</f>
        <v>0.7</v>
      </c>
      <c r="N50" s="157">
        <f>N54+N55</f>
        <v>0</v>
      </c>
      <c r="O50" s="157">
        <f>O54+O55</f>
        <v>0</v>
      </c>
      <c r="P50" s="157">
        <f>P54+P55</f>
        <v>2605.3000000000002</v>
      </c>
      <c r="Q50" s="157">
        <f>Q54+Q55</f>
        <v>0</v>
      </c>
      <c r="R50" s="157">
        <f>R55</f>
        <v>0</v>
      </c>
      <c r="S50" s="157">
        <f>S55</f>
        <v>0</v>
      </c>
    </row>
    <row r="51" spans="1:19" ht="38.25">
      <c r="A51" s="442"/>
      <c r="B51" s="442"/>
      <c r="C51" s="438"/>
      <c r="D51" s="439"/>
      <c r="E51" s="439"/>
      <c r="F51" s="436"/>
      <c r="G51" s="150" t="s">
        <v>316</v>
      </c>
      <c r="H51" s="160" t="s">
        <v>317</v>
      </c>
      <c r="I51" s="160" t="s">
        <v>41</v>
      </c>
      <c r="J51" s="146" t="s">
        <v>71</v>
      </c>
      <c r="K51" s="164"/>
      <c r="L51" s="165"/>
      <c r="M51" s="157">
        <f>M53</f>
        <v>460</v>
      </c>
      <c r="N51" s="157">
        <f t="shared" ref="N51:S51" si="9">N53</f>
        <v>0</v>
      </c>
      <c r="O51" s="157">
        <f t="shared" si="9"/>
        <v>0</v>
      </c>
      <c r="P51" s="157">
        <f t="shared" si="9"/>
        <v>0</v>
      </c>
      <c r="Q51" s="157">
        <f t="shared" si="9"/>
        <v>0</v>
      </c>
      <c r="R51" s="157">
        <f t="shared" si="9"/>
        <v>0</v>
      </c>
      <c r="S51" s="157">
        <f t="shared" si="9"/>
        <v>0</v>
      </c>
    </row>
    <row r="52" spans="1:19" ht="63.75">
      <c r="A52" s="443"/>
      <c r="B52" s="443"/>
      <c r="C52" s="365"/>
      <c r="D52" s="429"/>
      <c r="E52" s="429"/>
      <c r="F52" s="437"/>
      <c r="G52" s="210" t="s">
        <v>40</v>
      </c>
      <c r="H52" s="160" t="s">
        <v>14</v>
      </c>
      <c r="I52" s="160" t="s">
        <v>41</v>
      </c>
      <c r="J52" s="146" t="s">
        <v>71</v>
      </c>
      <c r="K52" s="164"/>
      <c r="L52" s="165"/>
      <c r="M52" s="157">
        <f>M56</f>
        <v>0</v>
      </c>
      <c r="N52" s="157">
        <f t="shared" ref="N52:S52" si="10">N56</f>
        <v>0</v>
      </c>
      <c r="O52" s="157">
        <f t="shared" si="10"/>
        <v>319</v>
      </c>
      <c r="P52" s="157">
        <f t="shared" si="10"/>
        <v>0</v>
      </c>
      <c r="Q52" s="157">
        <f t="shared" si="10"/>
        <v>0</v>
      </c>
      <c r="R52" s="157">
        <f t="shared" si="10"/>
        <v>0</v>
      </c>
      <c r="S52" s="157">
        <f t="shared" si="10"/>
        <v>0</v>
      </c>
    </row>
    <row r="53" spans="1:19" ht="102">
      <c r="A53" s="204" t="s">
        <v>13</v>
      </c>
      <c r="B53" s="204" t="s">
        <v>46</v>
      </c>
      <c r="C53" s="204" t="s">
        <v>42</v>
      </c>
      <c r="D53" s="212"/>
      <c r="E53" s="212"/>
      <c r="F53" s="166" t="s">
        <v>165</v>
      </c>
      <c r="G53" s="150" t="s">
        <v>316</v>
      </c>
      <c r="H53" s="160" t="s">
        <v>317</v>
      </c>
      <c r="I53" s="160" t="s">
        <v>41</v>
      </c>
      <c r="J53" s="146" t="s">
        <v>71</v>
      </c>
      <c r="K53" s="160" t="s">
        <v>340</v>
      </c>
      <c r="L53" s="167">
        <v>240</v>
      </c>
      <c r="M53" s="157">
        <v>460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</row>
    <row r="54" spans="1:19" ht="15" customHeight="1">
      <c r="A54" s="364" t="s">
        <v>13</v>
      </c>
      <c r="B54" s="364" t="s">
        <v>46</v>
      </c>
      <c r="C54" s="364" t="s">
        <v>43</v>
      </c>
      <c r="D54" s="428"/>
      <c r="E54" s="428"/>
      <c r="F54" s="430" t="s">
        <v>229</v>
      </c>
      <c r="G54" s="430" t="s">
        <v>314</v>
      </c>
      <c r="H54" s="160" t="s">
        <v>315</v>
      </c>
      <c r="I54" s="160" t="s">
        <v>41</v>
      </c>
      <c r="J54" s="146" t="s">
        <v>71</v>
      </c>
      <c r="K54" s="160" t="s">
        <v>341</v>
      </c>
      <c r="L54" s="168">
        <v>240</v>
      </c>
      <c r="M54" s="157">
        <v>0.7</v>
      </c>
      <c r="N54" s="157">
        <v>0</v>
      </c>
      <c r="O54" s="157">
        <v>0</v>
      </c>
      <c r="P54" s="157">
        <v>28</v>
      </c>
      <c r="Q54" s="157">
        <v>0</v>
      </c>
      <c r="R54" s="157">
        <v>0</v>
      </c>
      <c r="S54" s="157">
        <v>0</v>
      </c>
    </row>
    <row r="55" spans="1:19">
      <c r="A55" s="438"/>
      <c r="B55" s="438"/>
      <c r="C55" s="438"/>
      <c r="D55" s="439"/>
      <c r="E55" s="439"/>
      <c r="F55" s="440"/>
      <c r="G55" s="431"/>
      <c r="H55" s="160" t="s">
        <v>315</v>
      </c>
      <c r="I55" s="160" t="s">
        <v>41</v>
      </c>
      <c r="J55" s="146" t="s">
        <v>71</v>
      </c>
      <c r="K55" s="160" t="s">
        <v>342</v>
      </c>
      <c r="L55" s="168">
        <v>240</v>
      </c>
      <c r="M55" s="157"/>
      <c r="N55" s="157">
        <v>0</v>
      </c>
      <c r="O55" s="157">
        <v>0</v>
      </c>
      <c r="P55" s="157">
        <v>2577.3000000000002</v>
      </c>
      <c r="Q55" s="157">
        <v>0</v>
      </c>
      <c r="R55" s="157">
        <v>0</v>
      </c>
      <c r="S55" s="157">
        <v>0</v>
      </c>
    </row>
    <row r="56" spans="1:19" ht="63.75">
      <c r="A56" s="365"/>
      <c r="B56" s="365"/>
      <c r="C56" s="365"/>
      <c r="D56" s="429"/>
      <c r="E56" s="429"/>
      <c r="F56" s="431"/>
      <c r="G56" s="211" t="s">
        <v>40</v>
      </c>
      <c r="H56" s="160" t="s">
        <v>14</v>
      </c>
      <c r="I56" s="160" t="s">
        <v>41</v>
      </c>
      <c r="J56" s="146" t="s">
        <v>71</v>
      </c>
      <c r="K56" s="160" t="s">
        <v>341</v>
      </c>
      <c r="L56" s="168">
        <v>240</v>
      </c>
      <c r="M56" s="157">
        <v>0</v>
      </c>
      <c r="N56" s="157">
        <v>0</v>
      </c>
      <c r="O56" s="157">
        <v>319</v>
      </c>
      <c r="P56" s="157">
        <v>0</v>
      </c>
      <c r="Q56" s="157">
        <v>0</v>
      </c>
      <c r="R56" s="157">
        <v>0</v>
      </c>
      <c r="S56" s="157">
        <v>0</v>
      </c>
    </row>
    <row r="57" spans="1:19" ht="15" customHeight="1">
      <c r="A57" s="432" t="s">
        <v>13</v>
      </c>
      <c r="B57" s="432" t="s">
        <v>47</v>
      </c>
      <c r="C57" s="371"/>
      <c r="D57" s="433"/>
      <c r="E57" s="428"/>
      <c r="F57" s="434" t="s">
        <v>70</v>
      </c>
      <c r="G57" s="161" t="s">
        <v>38</v>
      </c>
      <c r="H57" s="164"/>
      <c r="I57" s="160"/>
      <c r="J57" s="160"/>
      <c r="K57" s="164"/>
      <c r="L57" s="159"/>
      <c r="M57" s="162">
        <f t="shared" ref="M57:S57" si="11">M58</f>
        <v>23978.799999999999</v>
      </c>
      <c r="N57" s="162">
        <f t="shared" si="11"/>
        <v>64735.700000000004</v>
      </c>
      <c r="O57" s="162">
        <f>O58</f>
        <v>22652.279020000002</v>
      </c>
      <c r="P57" s="162">
        <f t="shared" si="11"/>
        <v>6448.71</v>
      </c>
      <c r="Q57" s="162">
        <f t="shared" si="11"/>
        <v>4904.3</v>
      </c>
      <c r="R57" s="162">
        <f t="shared" si="11"/>
        <v>4904.3</v>
      </c>
      <c r="S57" s="162">
        <f t="shared" si="11"/>
        <v>4904.3</v>
      </c>
    </row>
    <row r="58" spans="1:19" ht="63.75">
      <c r="A58" s="432"/>
      <c r="B58" s="432"/>
      <c r="C58" s="371"/>
      <c r="D58" s="433"/>
      <c r="E58" s="429"/>
      <c r="F58" s="434"/>
      <c r="G58" s="150" t="s">
        <v>40</v>
      </c>
      <c r="H58" s="160" t="s">
        <v>14</v>
      </c>
      <c r="I58" s="160" t="s">
        <v>41</v>
      </c>
      <c r="J58" s="160" t="s">
        <v>71</v>
      </c>
      <c r="K58" s="164"/>
      <c r="L58" s="165"/>
      <c r="M58" s="157">
        <f t="shared" ref="M58:S58" si="12">SUM(M59:M86)</f>
        <v>23978.799999999999</v>
      </c>
      <c r="N58" s="157">
        <f t="shared" si="12"/>
        <v>64735.700000000004</v>
      </c>
      <c r="O58" s="157">
        <f t="shared" si="12"/>
        <v>22652.279020000002</v>
      </c>
      <c r="P58" s="157">
        <f t="shared" si="12"/>
        <v>6448.71</v>
      </c>
      <c r="Q58" s="157">
        <f t="shared" si="12"/>
        <v>4904.3</v>
      </c>
      <c r="R58" s="157">
        <f t="shared" si="12"/>
        <v>4904.3</v>
      </c>
      <c r="S58" s="157">
        <f t="shared" si="12"/>
        <v>4904.3</v>
      </c>
    </row>
    <row r="59" spans="1:19" ht="51" customHeight="1">
      <c r="A59" s="364" t="s">
        <v>13</v>
      </c>
      <c r="B59" s="364" t="s">
        <v>47</v>
      </c>
      <c r="C59" s="364" t="s">
        <v>42</v>
      </c>
      <c r="D59" s="428"/>
      <c r="E59" s="428"/>
      <c r="F59" s="424" t="s">
        <v>343</v>
      </c>
      <c r="G59" s="426" t="s">
        <v>40</v>
      </c>
      <c r="H59" s="160" t="s">
        <v>14</v>
      </c>
      <c r="I59" s="160" t="s">
        <v>41</v>
      </c>
      <c r="J59" s="160" t="s">
        <v>71</v>
      </c>
      <c r="K59" s="169" t="s">
        <v>72</v>
      </c>
      <c r="L59" s="170" t="s">
        <v>344</v>
      </c>
      <c r="M59" s="157">
        <v>3286.8</v>
      </c>
      <c r="N59" s="157">
        <f>2751.4+13.5+0.4+2.8+881.9+32.6+10.3+5.3+15.3+50.7</f>
        <v>3764.2000000000007</v>
      </c>
      <c r="O59" s="157">
        <v>3533.4070200000001</v>
      </c>
      <c r="P59" s="157">
        <v>3303.51</v>
      </c>
      <c r="Q59" s="157">
        <v>3207.1</v>
      </c>
      <c r="R59" s="157">
        <v>3207.1</v>
      </c>
      <c r="S59" s="157">
        <v>3207.1</v>
      </c>
    </row>
    <row r="60" spans="1:19" ht="25.5">
      <c r="A60" s="365"/>
      <c r="B60" s="365"/>
      <c r="C60" s="365"/>
      <c r="D60" s="429"/>
      <c r="E60" s="429"/>
      <c r="F60" s="425"/>
      <c r="G60" s="427"/>
      <c r="H60" s="160" t="s">
        <v>14</v>
      </c>
      <c r="I60" s="160" t="s">
        <v>41</v>
      </c>
      <c r="J60" s="160" t="s">
        <v>71</v>
      </c>
      <c r="K60" s="169" t="s">
        <v>345</v>
      </c>
      <c r="L60" s="170" t="s">
        <v>346</v>
      </c>
      <c r="M60" s="157">
        <v>0</v>
      </c>
      <c r="N60" s="157">
        <v>0</v>
      </c>
      <c r="O60" s="157">
        <v>43</v>
      </c>
      <c r="P60" s="157">
        <v>0</v>
      </c>
      <c r="Q60" s="157">
        <v>0</v>
      </c>
      <c r="R60" s="157">
        <v>0</v>
      </c>
      <c r="S60" s="157">
        <v>0</v>
      </c>
    </row>
    <row r="61" spans="1:19" ht="63.75" customHeight="1">
      <c r="A61" s="364" t="s">
        <v>13</v>
      </c>
      <c r="B61" s="364" t="s">
        <v>47</v>
      </c>
      <c r="C61" s="364" t="s">
        <v>43</v>
      </c>
      <c r="D61" s="364"/>
      <c r="E61" s="364"/>
      <c r="F61" s="409" t="s">
        <v>73</v>
      </c>
      <c r="G61" s="409" t="s">
        <v>40</v>
      </c>
      <c r="H61" s="160" t="s">
        <v>14</v>
      </c>
      <c r="I61" s="160" t="s">
        <v>74</v>
      </c>
      <c r="J61" s="160" t="s">
        <v>71</v>
      </c>
      <c r="K61" s="146" t="s">
        <v>75</v>
      </c>
      <c r="L61" s="170" t="s">
        <v>347</v>
      </c>
      <c r="M61" s="157">
        <v>16666.5</v>
      </c>
      <c r="N61" s="158">
        <v>981.84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</row>
    <row r="62" spans="1:19">
      <c r="A62" s="365"/>
      <c r="B62" s="365"/>
      <c r="C62" s="365"/>
      <c r="D62" s="365"/>
      <c r="E62" s="365"/>
      <c r="F62" s="416"/>
      <c r="G62" s="416"/>
      <c r="H62" s="160" t="s">
        <v>14</v>
      </c>
      <c r="I62" s="160" t="s">
        <v>41</v>
      </c>
      <c r="J62" s="160" t="s">
        <v>71</v>
      </c>
      <c r="K62" s="146" t="s">
        <v>348</v>
      </c>
      <c r="L62" s="171">
        <v>240</v>
      </c>
      <c r="M62" s="157">
        <v>350</v>
      </c>
      <c r="N62" s="158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</row>
    <row r="63" spans="1:19" ht="25.5" customHeight="1">
      <c r="A63" s="420" t="s">
        <v>13</v>
      </c>
      <c r="B63" s="420">
        <v>5</v>
      </c>
      <c r="C63" s="422" t="s">
        <v>13</v>
      </c>
      <c r="D63" s="412"/>
      <c r="E63" s="396"/>
      <c r="F63" s="406" t="s">
        <v>65</v>
      </c>
      <c r="G63" s="409" t="s">
        <v>40</v>
      </c>
      <c r="H63" s="62">
        <v>938</v>
      </c>
      <c r="I63" s="160" t="s">
        <v>74</v>
      </c>
      <c r="J63" s="160" t="s">
        <v>42</v>
      </c>
      <c r="K63" s="146" t="s">
        <v>256</v>
      </c>
      <c r="L63" s="172" t="s">
        <v>349</v>
      </c>
      <c r="M63" s="173">
        <v>736.8</v>
      </c>
      <c r="N63" s="158">
        <f>68.2+1162.4</f>
        <v>1230.6000000000001</v>
      </c>
      <c r="O63" s="157">
        <f>73.1+1286.308</f>
        <v>1359.4079999999999</v>
      </c>
      <c r="P63" s="157">
        <v>1374.7</v>
      </c>
      <c r="Q63" s="157">
        <v>1374.7</v>
      </c>
      <c r="R63" s="157">
        <v>1374.7</v>
      </c>
      <c r="S63" s="157">
        <v>1374.7</v>
      </c>
    </row>
    <row r="64" spans="1:19">
      <c r="A64" s="421"/>
      <c r="B64" s="421"/>
      <c r="C64" s="423"/>
      <c r="D64" s="414"/>
      <c r="E64" s="399"/>
      <c r="F64" s="415"/>
      <c r="G64" s="416"/>
      <c r="H64" s="62">
        <v>938</v>
      </c>
      <c r="I64" s="160" t="s">
        <v>74</v>
      </c>
      <c r="J64" s="160" t="s">
        <v>42</v>
      </c>
      <c r="K64" s="146" t="s">
        <v>350</v>
      </c>
      <c r="L64" s="172">
        <v>620</v>
      </c>
      <c r="M64" s="173">
        <v>0</v>
      </c>
      <c r="N64" s="174">
        <v>0</v>
      </c>
      <c r="O64" s="175">
        <v>322.5</v>
      </c>
      <c r="P64" s="175">
        <v>322.5</v>
      </c>
      <c r="Q64" s="175">
        <v>322.5</v>
      </c>
      <c r="R64" s="175">
        <v>322.5</v>
      </c>
      <c r="S64" s="175">
        <v>322.5</v>
      </c>
    </row>
    <row r="65" spans="1:19" ht="15" customHeight="1">
      <c r="A65" s="396" t="s">
        <v>13</v>
      </c>
      <c r="B65" s="396">
        <v>5</v>
      </c>
      <c r="C65" s="412" t="s">
        <v>71</v>
      </c>
      <c r="D65" s="412"/>
      <c r="E65" s="396"/>
      <c r="F65" s="417" t="s">
        <v>257</v>
      </c>
      <c r="G65" s="393" t="s">
        <v>40</v>
      </c>
      <c r="H65" s="176">
        <v>938</v>
      </c>
      <c r="I65" s="160" t="s">
        <v>41</v>
      </c>
      <c r="J65" s="160" t="s">
        <v>42</v>
      </c>
      <c r="K65" s="146" t="s">
        <v>67</v>
      </c>
      <c r="L65" s="177">
        <v>620</v>
      </c>
      <c r="M65" s="157">
        <v>0</v>
      </c>
      <c r="N65" s="157">
        <f>430-430</f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</row>
    <row r="66" spans="1:19">
      <c r="A66" s="397"/>
      <c r="B66" s="397"/>
      <c r="C66" s="413"/>
      <c r="D66" s="413"/>
      <c r="E66" s="397"/>
      <c r="F66" s="418"/>
      <c r="G66" s="394"/>
      <c r="H66" s="176">
        <v>938</v>
      </c>
      <c r="I66" s="160" t="s">
        <v>41</v>
      </c>
      <c r="J66" s="160" t="s">
        <v>42</v>
      </c>
      <c r="K66" s="146" t="s">
        <v>351</v>
      </c>
      <c r="L66" s="177">
        <v>620</v>
      </c>
      <c r="M66" s="157">
        <v>1450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</row>
    <row r="67" spans="1:19">
      <c r="A67" s="397"/>
      <c r="B67" s="397"/>
      <c r="C67" s="413"/>
      <c r="D67" s="413"/>
      <c r="E67" s="397"/>
      <c r="F67" s="418"/>
      <c r="G67" s="394"/>
      <c r="H67" s="176">
        <v>938</v>
      </c>
      <c r="I67" s="160" t="s">
        <v>74</v>
      </c>
      <c r="J67" s="160" t="s">
        <v>42</v>
      </c>
      <c r="K67" s="146" t="s">
        <v>260</v>
      </c>
      <c r="L67" s="178">
        <v>620</v>
      </c>
      <c r="M67" s="157">
        <v>181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</row>
    <row r="68" spans="1:19">
      <c r="A68" s="397"/>
      <c r="B68" s="397"/>
      <c r="C68" s="413"/>
      <c r="D68" s="413"/>
      <c r="E68" s="397"/>
      <c r="F68" s="418"/>
      <c r="G68" s="394"/>
      <c r="H68" s="179">
        <v>938</v>
      </c>
      <c r="I68" s="160" t="s">
        <v>41</v>
      </c>
      <c r="J68" s="160" t="s">
        <v>42</v>
      </c>
      <c r="K68" s="146" t="s">
        <v>352</v>
      </c>
      <c r="L68" s="178">
        <v>620</v>
      </c>
      <c r="M68" s="157">
        <v>293.5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</row>
    <row r="69" spans="1:19">
      <c r="A69" s="397"/>
      <c r="B69" s="397"/>
      <c r="C69" s="413"/>
      <c r="D69" s="413"/>
      <c r="E69" s="397"/>
      <c r="F69" s="418"/>
      <c r="G69" s="394"/>
      <c r="H69" s="179">
        <v>938</v>
      </c>
      <c r="I69" s="160" t="s">
        <v>41</v>
      </c>
      <c r="J69" s="160" t="s">
        <v>42</v>
      </c>
      <c r="K69" s="146" t="s">
        <v>353</v>
      </c>
      <c r="L69" s="178">
        <v>465</v>
      </c>
      <c r="M69" s="157">
        <v>0</v>
      </c>
      <c r="N69" s="157">
        <v>1055.5999999999999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</row>
    <row r="70" spans="1:19">
      <c r="A70" s="397"/>
      <c r="B70" s="397"/>
      <c r="C70" s="413"/>
      <c r="D70" s="413"/>
      <c r="E70" s="397"/>
      <c r="F70" s="418"/>
      <c r="G70" s="394"/>
      <c r="H70" s="179">
        <v>938</v>
      </c>
      <c r="I70" s="160" t="s">
        <v>41</v>
      </c>
      <c r="J70" s="160" t="s">
        <v>42</v>
      </c>
      <c r="K70" s="146" t="s">
        <v>353</v>
      </c>
      <c r="L70" s="178">
        <v>620</v>
      </c>
      <c r="M70" s="157">
        <v>288.10000000000002</v>
      </c>
      <c r="N70" s="157">
        <v>113.68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</row>
    <row r="71" spans="1:19">
      <c r="A71" s="397"/>
      <c r="B71" s="397"/>
      <c r="C71" s="413"/>
      <c r="D71" s="413"/>
      <c r="E71" s="397"/>
      <c r="F71" s="418"/>
      <c r="G71" s="394"/>
      <c r="H71" s="179">
        <v>938</v>
      </c>
      <c r="I71" s="160" t="s">
        <v>41</v>
      </c>
      <c r="J71" s="160" t="s">
        <v>42</v>
      </c>
      <c r="K71" s="146" t="s">
        <v>354</v>
      </c>
      <c r="L71" s="178">
        <v>620</v>
      </c>
      <c r="M71" s="157">
        <v>125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</row>
    <row r="72" spans="1:19">
      <c r="A72" s="397"/>
      <c r="B72" s="397"/>
      <c r="C72" s="413"/>
      <c r="D72" s="413"/>
      <c r="E72" s="397"/>
      <c r="F72" s="418"/>
      <c r="G72" s="394"/>
      <c r="H72" s="179">
        <v>938</v>
      </c>
      <c r="I72" s="160" t="s">
        <v>41</v>
      </c>
      <c r="J72" s="160" t="s">
        <v>42</v>
      </c>
      <c r="K72" s="146" t="s">
        <v>355</v>
      </c>
      <c r="L72" s="178">
        <v>620</v>
      </c>
      <c r="M72" s="157">
        <v>200.2</v>
      </c>
      <c r="N72" s="157">
        <v>461.5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</row>
    <row r="73" spans="1:19">
      <c r="A73" s="397"/>
      <c r="B73" s="397"/>
      <c r="C73" s="413"/>
      <c r="D73" s="413"/>
      <c r="E73" s="397"/>
      <c r="F73" s="418"/>
      <c r="G73" s="394"/>
      <c r="H73" s="179">
        <v>938</v>
      </c>
      <c r="I73" s="160" t="s">
        <v>41</v>
      </c>
      <c r="J73" s="160" t="s">
        <v>42</v>
      </c>
      <c r="K73" s="146" t="s">
        <v>356</v>
      </c>
      <c r="L73" s="178">
        <v>240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</row>
    <row r="74" spans="1:19" ht="25.5">
      <c r="A74" s="397"/>
      <c r="B74" s="397"/>
      <c r="C74" s="413"/>
      <c r="D74" s="413"/>
      <c r="E74" s="397"/>
      <c r="F74" s="418"/>
      <c r="G74" s="394"/>
      <c r="H74" s="179">
        <v>938</v>
      </c>
      <c r="I74" s="160" t="s">
        <v>41</v>
      </c>
      <c r="J74" s="160" t="s">
        <v>42</v>
      </c>
      <c r="K74" s="146" t="s">
        <v>356</v>
      </c>
      <c r="L74" s="177" t="s">
        <v>318</v>
      </c>
      <c r="M74" s="157">
        <v>0</v>
      </c>
      <c r="N74" s="157">
        <f>325.1+43.6</f>
        <v>368.70000000000005</v>
      </c>
      <c r="O74" s="157">
        <f>43.594</f>
        <v>43.594000000000001</v>
      </c>
      <c r="P74" s="157">
        <v>878</v>
      </c>
      <c r="Q74" s="157">
        <v>0</v>
      </c>
      <c r="R74" s="157">
        <v>0</v>
      </c>
      <c r="S74" s="157">
        <v>0</v>
      </c>
    </row>
    <row r="75" spans="1:19">
      <c r="A75" s="397"/>
      <c r="B75" s="397"/>
      <c r="C75" s="413"/>
      <c r="D75" s="413"/>
      <c r="E75" s="397"/>
      <c r="F75" s="418"/>
      <c r="G75" s="394"/>
      <c r="H75" s="179">
        <v>938</v>
      </c>
      <c r="I75" s="160" t="s">
        <v>41</v>
      </c>
      <c r="J75" s="160" t="s">
        <v>42</v>
      </c>
      <c r="K75" s="146" t="s">
        <v>357</v>
      </c>
      <c r="L75" s="178">
        <v>240</v>
      </c>
      <c r="M75" s="157">
        <v>0</v>
      </c>
      <c r="N75" s="157">
        <v>0</v>
      </c>
      <c r="O75" s="157">
        <v>40</v>
      </c>
      <c r="P75" s="157">
        <v>30</v>
      </c>
      <c r="Q75" s="157">
        <v>0</v>
      </c>
      <c r="R75" s="157">
        <v>0</v>
      </c>
      <c r="S75" s="157">
        <v>0</v>
      </c>
    </row>
    <row r="76" spans="1:19">
      <c r="A76" s="397"/>
      <c r="B76" s="397"/>
      <c r="C76" s="413"/>
      <c r="D76" s="413"/>
      <c r="E76" s="397"/>
      <c r="F76" s="418"/>
      <c r="G76" s="394"/>
      <c r="H76" s="179">
        <v>938</v>
      </c>
      <c r="I76" s="160" t="s">
        <v>41</v>
      </c>
      <c r="J76" s="160" t="s">
        <v>42</v>
      </c>
      <c r="K76" s="146" t="s">
        <v>358</v>
      </c>
      <c r="L76" s="178">
        <v>620</v>
      </c>
      <c r="M76" s="157">
        <v>0</v>
      </c>
      <c r="N76" s="157">
        <v>1000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</row>
    <row r="77" spans="1:19" ht="25.5">
      <c r="A77" s="399"/>
      <c r="B77" s="399"/>
      <c r="C77" s="414"/>
      <c r="D77" s="414"/>
      <c r="E77" s="399"/>
      <c r="F77" s="419"/>
      <c r="G77" s="395"/>
      <c r="H77" s="179">
        <v>938</v>
      </c>
      <c r="I77" s="160" t="s">
        <v>41</v>
      </c>
      <c r="J77" s="160" t="s">
        <v>42</v>
      </c>
      <c r="K77" s="146" t="s">
        <v>359</v>
      </c>
      <c r="L77" s="180" t="s">
        <v>318</v>
      </c>
      <c r="M77" s="157">
        <v>0</v>
      </c>
      <c r="N77" s="157">
        <v>150</v>
      </c>
      <c r="O77" s="157">
        <f>126</f>
        <v>126</v>
      </c>
      <c r="P77" s="157">
        <v>540</v>
      </c>
      <c r="Q77" s="157">
        <v>0</v>
      </c>
      <c r="R77" s="157">
        <v>0</v>
      </c>
      <c r="S77" s="157">
        <v>0</v>
      </c>
    </row>
    <row r="78" spans="1:19" ht="15" customHeight="1">
      <c r="A78" s="208"/>
      <c r="B78" s="208"/>
      <c r="C78" s="209"/>
      <c r="D78" s="209"/>
      <c r="E78" s="208"/>
      <c r="F78" s="406" t="s">
        <v>134</v>
      </c>
      <c r="G78" s="409" t="s">
        <v>40</v>
      </c>
      <c r="H78" s="100"/>
      <c r="I78" s="160"/>
      <c r="J78" s="160"/>
      <c r="K78" s="146"/>
      <c r="L78" s="180"/>
      <c r="M78" s="157"/>
      <c r="N78" s="157"/>
      <c r="O78" s="181"/>
      <c r="P78" s="181"/>
      <c r="Q78" s="181"/>
      <c r="R78" s="181"/>
      <c r="S78" s="181"/>
    </row>
    <row r="79" spans="1:19">
      <c r="A79" s="396" t="s">
        <v>13</v>
      </c>
      <c r="B79" s="396">
        <v>5</v>
      </c>
      <c r="C79" s="412" t="s">
        <v>191</v>
      </c>
      <c r="D79" s="412"/>
      <c r="E79" s="396"/>
      <c r="F79" s="407"/>
      <c r="G79" s="410"/>
      <c r="H79" s="100">
        <v>938</v>
      </c>
      <c r="I79" s="160" t="s">
        <v>41</v>
      </c>
      <c r="J79" s="160" t="s">
        <v>42</v>
      </c>
      <c r="K79" s="146" t="s">
        <v>360</v>
      </c>
      <c r="L79" s="182">
        <v>620</v>
      </c>
      <c r="M79" s="183">
        <v>43.9</v>
      </c>
      <c r="N79" s="158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</row>
    <row r="80" spans="1:19">
      <c r="A80" s="397"/>
      <c r="B80" s="397"/>
      <c r="C80" s="413"/>
      <c r="D80" s="413"/>
      <c r="E80" s="397"/>
      <c r="F80" s="407"/>
      <c r="G80" s="410"/>
      <c r="H80" s="100">
        <v>938</v>
      </c>
      <c r="I80" s="160" t="s">
        <v>41</v>
      </c>
      <c r="J80" s="160" t="s">
        <v>42</v>
      </c>
      <c r="K80" s="146" t="s">
        <v>361</v>
      </c>
      <c r="L80" s="182">
        <v>620</v>
      </c>
      <c r="M80" s="183">
        <v>262.60000000000002</v>
      </c>
      <c r="N80" s="158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</row>
    <row r="81" spans="1:19">
      <c r="A81" s="397"/>
      <c r="B81" s="397"/>
      <c r="C81" s="413"/>
      <c r="D81" s="413"/>
      <c r="E81" s="397"/>
      <c r="F81" s="407"/>
      <c r="G81" s="410"/>
      <c r="H81" s="179">
        <v>938</v>
      </c>
      <c r="I81" s="160" t="s">
        <v>41</v>
      </c>
      <c r="J81" s="160" t="s">
        <v>42</v>
      </c>
      <c r="K81" s="146" t="s">
        <v>362</v>
      </c>
      <c r="L81" s="178">
        <v>620</v>
      </c>
      <c r="M81" s="157">
        <v>0</v>
      </c>
      <c r="N81" s="157">
        <v>0</v>
      </c>
      <c r="O81" s="157">
        <v>300</v>
      </c>
      <c r="P81" s="157">
        <v>0</v>
      </c>
      <c r="Q81" s="157">
        <v>0</v>
      </c>
      <c r="R81" s="157">
        <v>0</v>
      </c>
      <c r="S81" s="157">
        <v>0</v>
      </c>
    </row>
    <row r="82" spans="1:19" ht="25.5">
      <c r="A82" s="399"/>
      <c r="B82" s="399"/>
      <c r="C82" s="414"/>
      <c r="D82" s="414"/>
      <c r="E82" s="399"/>
      <c r="F82" s="408"/>
      <c r="G82" s="411"/>
      <c r="H82" s="100">
        <v>938</v>
      </c>
      <c r="I82" s="160" t="s">
        <v>74</v>
      </c>
      <c r="J82" s="160" t="s">
        <v>42</v>
      </c>
      <c r="K82" s="146" t="s">
        <v>258</v>
      </c>
      <c r="L82" s="172" t="s">
        <v>363</v>
      </c>
      <c r="M82" s="183">
        <v>94.4</v>
      </c>
      <c r="N82" s="158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</row>
    <row r="83" spans="1:19" ht="15" customHeight="1">
      <c r="A83" s="396" t="s">
        <v>13</v>
      </c>
      <c r="B83" s="396">
        <v>5</v>
      </c>
      <c r="C83" s="400" t="s">
        <v>192</v>
      </c>
      <c r="D83" s="400"/>
      <c r="E83" s="403"/>
      <c r="F83" s="390" t="s">
        <v>276</v>
      </c>
      <c r="G83" s="393" t="s">
        <v>40</v>
      </c>
      <c r="H83" s="176">
        <v>938</v>
      </c>
      <c r="I83" s="160" t="s">
        <v>74</v>
      </c>
      <c r="J83" s="160" t="s">
        <v>42</v>
      </c>
      <c r="K83" s="146" t="s">
        <v>364</v>
      </c>
      <c r="L83" s="177">
        <v>465</v>
      </c>
      <c r="M83" s="157">
        <v>0</v>
      </c>
      <c r="N83" s="157">
        <v>15001.5</v>
      </c>
      <c r="O83" s="157">
        <v>8802.69</v>
      </c>
      <c r="P83" s="157">
        <v>0</v>
      </c>
      <c r="Q83" s="157">
        <v>0</v>
      </c>
      <c r="R83" s="157">
        <v>0</v>
      </c>
      <c r="S83" s="157">
        <v>0</v>
      </c>
    </row>
    <row r="84" spans="1:19">
      <c r="A84" s="397"/>
      <c r="B84" s="397"/>
      <c r="C84" s="401"/>
      <c r="D84" s="401"/>
      <c r="E84" s="404"/>
      <c r="F84" s="391"/>
      <c r="G84" s="394"/>
      <c r="H84" s="176">
        <v>938</v>
      </c>
      <c r="I84" s="160" t="s">
        <v>74</v>
      </c>
      <c r="J84" s="160" t="s">
        <v>42</v>
      </c>
      <c r="K84" s="146" t="s">
        <v>365</v>
      </c>
      <c r="L84" s="177">
        <v>465</v>
      </c>
      <c r="M84" s="157">
        <v>0</v>
      </c>
      <c r="N84" s="157">
        <v>0</v>
      </c>
      <c r="O84" s="184">
        <v>0.88</v>
      </c>
      <c r="P84" s="157">
        <v>0</v>
      </c>
      <c r="Q84" s="157">
        <v>0</v>
      </c>
      <c r="R84" s="157">
        <v>0</v>
      </c>
      <c r="S84" s="157">
        <v>0</v>
      </c>
    </row>
    <row r="85" spans="1:19">
      <c r="A85" s="398"/>
      <c r="B85" s="399"/>
      <c r="C85" s="402"/>
      <c r="D85" s="402"/>
      <c r="E85" s="405"/>
      <c r="F85" s="392"/>
      <c r="G85" s="395"/>
      <c r="H85" s="176">
        <v>938</v>
      </c>
      <c r="I85" s="160" t="s">
        <v>74</v>
      </c>
      <c r="J85" s="160" t="s">
        <v>42</v>
      </c>
      <c r="K85" s="146" t="s">
        <v>366</v>
      </c>
      <c r="L85" s="177">
        <v>465</v>
      </c>
      <c r="M85" s="157">
        <v>0</v>
      </c>
      <c r="N85" s="157">
        <v>40608.080000000002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</row>
    <row r="86" spans="1:19" ht="114.75">
      <c r="A86" s="23" t="s">
        <v>13</v>
      </c>
      <c r="B86" s="23" t="s">
        <v>47</v>
      </c>
      <c r="C86" s="23" t="s">
        <v>273</v>
      </c>
      <c r="D86" s="23"/>
      <c r="E86" s="23"/>
      <c r="F86" s="166" t="s">
        <v>275</v>
      </c>
      <c r="G86" s="203" t="s">
        <v>40</v>
      </c>
      <c r="H86" s="185">
        <v>938</v>
      </c>
      <c r="I86" s="160" t="s">
        <v>41</v>
      </c>
      <c r="J86" s="160" t="s">
        <v>42</v>
      </c>
      <c r="K86" s="146" t="s">
        <v>366</v>
      </c>
      <c r="L86" s="214">
        <v>620</v>
      </c>
      <c r="M86" s="157">
        <v>0</v>
      </c>
      <c r="N86" s="157">
        <v>0</v>
      </c>
      <c r="O86" s="157">
        <v>8080.8</v>
      </c>
      <c r="P86" s="157">
        <v>0</v>
      </c>
      <c r="Q86" s="157">
        <v>0</v>
      </c>
      <c r="R86" s="157">
        <v>0</v>
      </c>
      <c r="S86" s="157">
        <v>0</v>
      </c>
    </row>
  </sheetData>
  <mergeCells count="144">
    <mergeCell ref="F15:F18"/>
    <mergeCell ref="A19:A20"/>
    <mergeCell ref="B19:B20"/>
    <mergeCell ref="C19:C20"/>
    <mergeCell ref="P1:Q1"/>
    <mergeCell ref="O2:Q2"/>
    <mergeCell ref="A9:Q9"/>
    <mergeCell ref="F10:O10"/>
    <mergeCell ref="A11:Q11"/>
    <mergeCell ref="A13:E13"/>
    <mergeCell ref="F13:F14"/>
    <mergeCell ref="G13:G14"/>
    <mergeCell ref="H13:L13"/>
    <mergeCell ref="M13:S13"/>
    <mergeCell ref="A15:A18"/>
    <mergeCell ref="B15:B18"/>
    <mergeCell ref="C15:C18"/>
    <mergeCell ref="D15:D18"/>
    <mergeCell ref="E15:E18"/>
    <mergeCell ref="A21:A22"/>
    <mergeCell ref="B21:B22"/>
    <mergeCell ref="C21:C22"/>
    <mergeCell ref="D21:D22"/>
    <mergeCell ref="E21:E22"/>
    <mergeCell ref="F30:F36"/>
    <mergeCell ref="G30:G36"/>
    <mergeCell ref="A27:A29"/>
    <mergeCell ref="B27:B29"/>
    <mergeCell ref="C27:C29"/>
    <mergeCell ref="D27:D29"/>
    <mergeCell ref="E27:E29"/>
    <mergeCell ref="D19:D20"/>
    <mergeCell ref="E19:E20"/>
    <mergeCell ref="F19:F20"/>
    <mergeCell ref="F21:F22"/>
    <mergeCell ref="F25:F26"/>
    <mergeCell ref="E25:E26"/>
    <mergeCell ref="G21:G22"/>
    <mergeCell ref="A23:A24"/>
    <mergeCell ref="B23:B24"/>
    <mergeCell ref="C23:C24"/>
    <mergeCell ref="D23:D24"/>
    <mergeCell ref="E23:E24"/>
    <mergeCell ref="F23:F24"/>
    <mergeCell ref="G23:G24"/>
    <mergeCell ref="A25:A26"/>
    <mergeCell ref="B25:B26"/>
    <mergeCell ref="C25:C26"/>
    <mergeCell ref="D25:D26"/>
    <mergeCell ref="F37:F41"/>
    <mergeCell ref="G37:G41"/>
    <mergeCell ref="A42:A43"/>
    <mergeCell ref="B42:B43"/>
    <mergeCell ref="C42:C43"/>
    <mergeCell ref="D42:D43"/>
    <mergeCell ref="E42:E43"/>
    <mergeCell ref="F42:F43"/>
    <mergeCell ref="A37:A41"/>
    <mergeCell ref="B37:B41"/>
    <mergeCell ref="C37:C41"/>
    <mergeCell ref="D37:D41"/>
    <mergeCell ref="E37:E41"/>
    <mergeCell ref="F27:F29"/>
    <mergeCell ref="G27:G29"/>
    <mergeCell ref="A30:A36"/>
    <mergeCell ref="B30:B36"/>
    <mergeCell ref="C30:C36"/>
    <mergeCell ref="D30:D36"/>
    <mergeCell ref="E30:E36"/>
    <mergeCell ref="F44:F46"/>
    <mergeCell ref="G44:G46"/>
    <mergeCell ref="A47:A48"/>
    <mergeCell ref="B47:B48"/>
    <mergeCell ref="C47:C48"/>
    <mergeCell ref="D47:D48"/>
    <mergeCell ref="E47:E48"/>
    <mergeCell ref="F47:F48"/>
    <mergeCell ref="G47:G48"/>
    <mergeCell ref="A44:A46"/>
    <mergeCell ref="B44:B46"/>
    <mergeCell ref="C44:C46"/>
    <mergeCell ref="D44:D46"/>
    <mergeCell ref="E44:E46"/>
    <mergeCell ref="G54:G55"/>
    <mergeCell ref="A57:A58"/>
    <mergeCell ref="B57:B58"/>
    <mergeCell ref="C57:C58"/>
    <mergeCell ref="D57:D58"/>
    <mergeCell ref="E57:E58"/>
    <mergeCell ref="F57:F58"/>
    <mergeCell ref="F49:F52"/>
    <mergeCell ref="A54:A56"/>
    <mergeCell ref="B54:B56"/>
    <mergeCell ref="C54:C56"/>
    <mergeCell ref="D54:D56"/>
    <mergeCell ref="E54:E56"/>
    <mergeCell ref="F54:F56"/>
    <mergeCell ref="A49:A52"/>
    <mergeCell ref="B49:B52"/>
    <mergeCell ref="C49:C52"/>
    <mergeCell ref="D49:D52"/>
    <mergeCell ref="E49:E52"/>
    <mergeCell ref="F59:F60"/>
    <mergeCell ref="G59:G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C59:C60"/>
    <mergeCell ref="D59:D60"/>
    <mergeCell ref="E59:E60"/>
    <mergeCell ref="F63:F64"/>
    <mergeCell ref="G63:G64"/>
    <mergeCell ref="A65:A77"/>
    <mergeCell ref="B65:B77"/>
    <mergeCell ref="C65:C77"/>
    <mergeCell ref="D65:D77"/>
    <mergeCell ref="E65:E77"/>
    <mergeCell ref="F65:F77"/>
    <mergeCell ref="G65:G77"/>
    <mergeCell ref="A63:A64"/>
    <mergeCell ref="B63:B64"/>
    <mergeCell ref="C63:C64"/>
    <mergeCell ref="D63:D64"/>
    <mergeCell ref="E63:E64"/>
    <mergeCell ref="F83:F85"/>
    <mergeCell ref="G83:G85"/>
    <mergeCell ref="A83:A85"/>
    <mergeCell ref="B83:B85"/>
    <mergeCell ref="C83:C85"/>
    <mergeCell ref="D83:D85"/>
    <mergeCell ref="E83:E85"/>
    <mergeCell ref="F78:F82"/>
    <mergeCell ref="G78:G82"/>
    <mergeCell ref="A79:A82"/>
    <mergeCell ref="B79:B82"/>
    <mergeCell ref="C79:C82"/>
    <mergeCell ref="D79:D82"/>
    <mergeCell ref="E79:E82"/>
  </mergeCells>
  <pageMargins left="0.70866141732283472" right="0.70866141732283472" top="0.15748031496062992" bottom="0.35433070866141736" header="0.31496062992125984" footer="0.31496062992125984"/>
  <pageSetup paperSize="9" scale="75" fitToWidth="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63"/>
  <sheetViews>
    <sheetView tabSelected="1" workbookViewId="0">
      <selection activeCell="J4" sqref="J4"/>
    </sheetView>
  </sheetViews>
  <sheetFormatPr defaultRowHeight="15"/>
  <cols>
    <col min="1" max="1" width="6.28515625" customWidth="1"/>
    <col min="2" max="2" width="7" customWidth="1"/>
    <col min="3" max="3" width="14.7109375" customWidth="1"/>
    <col min="4" max="4" width="33.7109375" customWidth="1"/>
    <col min="5" max="5" width="12.28515625" customWidth="1"/>
    <col min="6" max="6" width="11.42578125" customWidth="1"/>
    <col min="9" max="9" width="9.140625" style="18"/>
  </cols>
  <sheetData>
    <row r="1" spans="1:14" ht="97.5" customHeight="1">
      <c r="A1" s="200"/>
      <c r="B1" s="200"/>
      <c r="C1" s="200"/>
      <c r="D1" s="200"/>
      <c r="E1" s="200"/>
      <c r="F1" s="200"/>
      <c r="G1" s="200"/>
      <c r="H1" s="18"/>
      <c r="I1" s="487" t="s">
        <v>378</v>
      </c>
      <c r="J1" s="487"/>
      <c r="K1" s="218"/>
      <c r="L1" s="218"/>
    </row>
    <row r="2" spans="1:14">
      <c r="A2" s="200"/>
      <c r="B2" s="200"/>
      <c r="C2" s="200"/>
      <c r="D2" s="200"/>
      <c r="E2" s="200"/>
      <c r="F2" s="200"/>
      <c r="G2" s="489" t="s">
        <v>388</v>
      </c>
      <c r="H2" s="489"/>
      <c r="I2" s="489"/>
      <c r="J2" s="489"/>
      <c r="K2" s="186"/>
      <c r="L2" s="186"/>
      <c r="M2" s="53"/>
      <c r="N2" s="53"/>
    </row>
    <row r="3" spans="1:14">
      <c r="A3" s="199"/>
      <c r="B3" s="199"/>
      <c r="C3" s="199"/>
      <c r="D3" s="199"/>
      <c r="E3" s="199"/>
      <c r="F3" s="199"/>
      <c r="G3" s="200"/>
      <c r="H3" s="18"/>
      <c r="I3" s="490" t="s">
        <v>48</v>
      </c>
      <c r="J3" s="490"/>
      <c r="K3" s="187"/>
      <c r="L3" s="187"/>
      <c r="M3" s="53"/>
      <c r="N3" s="52"/>
    </row>
    <row r="4" spans="1:14" ht="15" customHeight="1">
      <c r="A4" s="199"/>
      <c r="B4" s="199"/>
      <c r="C4" s="199"/>
      <c r="D4" s="199"/>
      <c r="E4" s="199"/>
      <c r="F4" s="199"/>
      <c r="G4" s="200"/>
      <c r="H4" s="18"/>
      <c r="J4" s="219" t="s">
        <v>1</v>
      </c>
      <c r="K4" s="219"/>
      <c r="L4" s="219"/>
      <c r="M4" s="64"/>
      <c r="N4" s="52"/>
    </row>
    <row r="5" spans="1:14" ht="15" customHeight="1">
      <c r="A5" s="199"/>
      <c r="B5" s="199"/>
      <c r="C5" s="199"/>
      <c r="D5" s="199"/>
      <c r="E5" s="199"/>
      <c r="F5" s="491" t="s">
        <v>233</v>
      </c>
      <c r="G5" s="491"/>
      <c r="H5" s="491"/>
      <c r="I5" s="491"/>
      <c r="J5" s="491"/>
      <c r="K5" s="188"/>
      <c r="L5" s="188"/>
      <c r="M5" s="65"/>
      <c r="N5" s="65"/>
    </row>
    <row r="6" spans="1:14" ht="15" customHeight="1">
      <c r="A6" s="199"/>
      <c r="B6" s="199"/>
      <c r="C6" s="199"/>
      <c r="D6" s="199"/>
      <c r="E6" s="199"/>
      <c r="F6" s="199"/>
      <c r="G6" s="492" t="s">
        <v>380</v>
      </c>
      <c r="H6" s="492"/>
      <c r="I6" s="492"/>
      <c r="J6" s="492"/>
      <c r="K6" s="189"/>
      <c r="L6" s="189"/>
    </row>
    <row r="7" spans="1:14" ht="39.75" customHeight="1">
      <c r="A7" s="199"/>
      <c r="B7" s="199"/>
      <c r="C7" s="199"/>
      <c r="D7" s="199"/>
      <c r="E7" s="199"/>
      <c r="F7" s="199"/>
      <c r="G7" s="199"/>
      <c r="H7" s="190"/>
      <c r="I7" s="19"/>
      <c r="J7" s="19"/>
      <c r="K7" s="19"/>
      <c r="L7" s="19"/>
    </row>
    <row r="8" spans="1:14" ht="13.5" customHeight="1">
      <c r="A8" s="488" t="s">
        <v>194</v>
      </c>
      <c r="B8" s="488"/>
      <c r="C8" s="488"/>
      <c r="D8" s="488"/>
      <c r="E8" s="488"/>
      <c r="F8" s="488"/>
      <c r="G8" s="488"/>
      <c r="H8" s="488"/>
      <c r="I8" s="488"/>
      <c r="J8" s="488"/>
      <c r="K8" s="191"/>
      <c r="L8" s="191"/>
    </row>
    <row r="9" spans="1:14" ht="25.5" customHeight="1">
      <c r="A9" s="353" t="s">
        <v>389</v>
      </c>
      <c r="B9" s="353"/>
      <c r="C9" s="353"/>
      <c r="D9" s="353"/>
      <c r="E9" s="353"/>
      <c r="F9" s="353"/>
      <c r="G9" s="353"/>
      <c r="H9" s="353"/>
      <c r="I9" s="353"/>
      <c r="J9" s="353"/>
      <c r="K9" s="202"/>
      <c r="L9" s="202"/>
    </row>
    <row r="10" spans="1:14" ht="15.75">
      <c r="A10" s="353" t="s">
        <v>76</v>
      </c>
      <c r="B10" s="353"/>
      <c r="C10" s="353"/>
      <c r="D10" s="353"/>
      <c r="E10" s="353"/>
      <c r="F10" s="353"/>
      <c r="G10" s="353"/>
      <c r="H10" s="353"/>
      <c r="I10" s="353"/>
      <c r="J10" s="353"/>
      <c r="K10" s="202"/>
      <c r="L10" s="202"/>
    </row>
    <row r="11" spans="1:14" ht="15" customHeight="1">
      <c r="A11" s="24"/>
      <c r="B11" s="24"/>
      <c r="C11" s="24"/>
      <c r="D11" s="192"/>
      <c r="E11" s="24"/>
      <c r="F11" s="24"/>
      <c r="G11" s="24"/>
      <c r="H11" s="193"/>
      <c r="I11" s="193"/>
      <c r="J11" s="193"/>
      <c r="K11" s="193"/>
      <c r="L11" s="193"/>
    </row>
    <row r="12" spans="1:14" ht="32.25" customHeight="1">
      <c r="A12" s="471" t="s">
        <v>3</v>
      </c>
      <c r="B12" s="472"/>
      <c r="C12" s="215" t="s">
        <v>49</v>
      </c>
      <c r="D12" s="475" t="s">
        <v>50</v>
      </c>
      <c r="E12" s="478" t="s">
        <v>51</v>
      </c>
      <c r="F12" s="479"/>
      <c r="G12" s="479"/>
      <c r="H12" s="479"/>
      <c r="I12" s="479"/>
      <c r="J12" s="479"/>
      <c r="K12" s="479"/>
      <c r="L12" s="480"/>
    </row>
    <row r="13" spans="1:14" ht="15" customHeight="1">
      <c r="A13" s="473"/>
      <c r="B13" s="474"/>
      <c r="C13" s="215" t="s">
        <v>12</v>
      </c>
      <c r="D13" s="476"/>
      <c r="E13" s="481" t="s">
        <v>77</v>
      </c>
      <c r="F13" s="481" t="s">
        <v>8</v>
      </c>
      <c r="G13" s="483" t="s">
        <v>26</v>
      </c>
      <c r="H13" s="485" t="s">
        <v>56</v>
      </c>
      <c r="I13" s="485" t="s">
        <v>57</v>
      </c>
      <c r="J13" s="485" t="s">
        <v>58</v>
      </c>
      <c r="K13" s="485" t="s">
        <v>269</v>
      </c>
      <c r="L13" s="485" t="s">
        <v>311</v>
      </c>
    </row>
    <row r="14" spans="1:14">
      <c r="A14" s="215" t="s">
        <v>9</v>
      </c>
      <c r="B14" s="215" t="s">
        <v>10</v>
      </c>
      <c r="C14" s="215"/>
      <c r="D14" s="477"/>
      <c r="E14" s="482"/>
      <c r="F14" s="482"/>
      <c r="G14" s="484"/>
      <c r="H14" s="486"/>
      <c r="I14" s="486"/>
      <c r="J14" s="486"/>
      <c r="K14" s="486"/>
      <c r="L14" s="486"/>
    </row>
    <row r="15" spans="1:14" ht="15" customHeight="1">
      <c r="A15" s="215">
        <v>1</v>
      </c>
      <c r="B15" s="215">
        <v>2</v>
      </c>
      <c r="C15" s="215">
        <v>3</v>
      </c>
      <c r="D15" s="215">
        <v>4</v>
      </c>
      <c r="E15" s="216">
        <v>5</v>
      </c>
      <c r="F15" s="194">
        <v>6</v>
      </c>
      <c r="G15" s="216">
        <v>7</v>
      </c>
      <c r="H15" s="217">
        <v>8</v>
      </c>
      <c r="I15" s="217">
        <v>9</v>
      </c>
      <c r="J15" s="217">
        <v>10</v>
      </c>
      <c r="K15" s="217">
        <v>11</v>
      </c>
      <c r="L15" s="217">
        <v>12</v>
      </c>
    </row>
    <row r="16" spans="1:14" ht="15" customHeight="1">
      <c r="A16" s="465" t="s">
        <v>13</v>
      </c>
      <c r="B16" s="465"/>
      <c r="C16" s="468" t="s">
        <v>313</v>
      </c>
      <c r="D16" s="25" t="s">
        <v>78</v>
      </c>
      <c r="E16" s="30">
        <f>SUM(F16:L16)</f>
        <v>1082370.3621700001</v>
      </c>
      <c r="F16" s="30">
        <f t="shared" ref="F16:L16" si="0">F17+F22+F23</f>
        <v>149883.20000000001</v>
      </c>
      <c r="G16" s="30">
        <f t="shared" si="0"/>
        <v>206007.97000000003</v>
      </c>
      <c r="H16" s="32">
        <f t="shared" si="0"/>
        <v>162152.11059</v>
      </c>
      <c r="I16" s="32">
        <f t="shared" si="0"/>
        <v>147378.60548</v>
      </c>
      <c r="J16" s="32">
        <f t="shared" si="0"/>
        <v>139246.2561</v>
      </c>
      <c r="K16" s="32">
        <f>K17+K22+K23</f>
        <v>138851.10999999999</v>
      </c>
      <c r="L16" s="32">
        <f t="shared" si="0"/>
        <v>138851.10999999999</v>
      </c>
    </row>
    <row r="17" spans="1:12">
      <c r="A17" s="466"/>
      <c r="B17" s="466"/>
      <c r="C17" s="469"/>
      <c r="D17" s="26" t="s">
        <v>79</v>
      </c>
      <c r="E17" s="30">
        <f t="shared" ref="E17:E38" si="1">SUM(F17:L17)</f>
        <v>967172.87416999997</v>
      </c>
      <c r="F17" s="31">
        <f t="shared" ref="F17:L17" si="2">F19+F20+F21</f>
        <v>138113.5</v>
      </c>
      <c r="G17" s="31">
        <f t="shared" si="2"/>
        <v>191663.77000000002</v>
      </c>
      <c r="H17" s="33">
        <f>H19+H20+H21+0.1</f>
        <v>144002.52259000001</v>
      </c>
      <c r="I17" s="33">
        <f t="shared" si="2"/>
        <v>129180.10548</v>
      </c>
      <c r="J17" s="33">
        <f>J19+J20+J21-0.1</f>
        <v>121667.7561</v>
      </c>
      <c r="K17" s="33">
        <f>K19+K20+K21</f>
        <v>121272.61</v>
      </c>
      <c r="L17" s="33">
        <f t="shared" si="2"/>
        <v>121272.61</v>
      </c>
    </row>
    <row r="18" spans="1:12">
      <c r="A18" s="466"/>
      <c r="B18" s="466"/>
      <c r="C18" s="469"/>
      <c r="D18" s="27" t="s">
        <v>52</v>
      </c>
      <c r="E18" s="30">
        <f t="shared" si="1"/>
        <v>0</v>
      </c>
      <c r="F18" s="28"/>
      <c r="G18" s="28"/>
      <c r="H18" s="33"/>
      <c r="I18" s="33"/>
      <c r="J18" s="33"/>
      <c r="K18" s="33"/>
      <c r="L18" s="33"/>
    </row>
    <row r="19" spans="1:12" ht="24.75">
      <c r="A19" s="466"/>
      <c r="B19" s="466"/>
      <c r="C19" s="469"/>
      <c r="D19" s="27" t="s">
        <v>80</v>
      </c>
      <c r="E19" s="30">
        <f t="shared" si="1"/>
        <v>872249.45658999996</v>
      </c>
      <c r="F19" s="28">
        <f t="shared" ref="F19:L23" si="3">F27+F35+F43+F51+F59</f>
        <v>136264.29999999999</v>
      </c>
      <c r="G19" s="28">
        <f t="shared" si="3"/>
        <v>122193.78000000001</v>
      </c>
      <c r="H19" s="22">
        <f t="shared" si="3"/>
        <v>123769.97959</v>
      </c>
      <c r="I19" s="22">
        <f t="shared" si="3"/>
        <v>126203.567</v>
      </c>
      <c r="J19" s="22">
        <f t="shared" si="3"/>
        <v>121272.61</v>
      </c>
      <c r="K19" s="22">
        <f>K27+K35+K43+K51+K59</f>
        <v>121272.61</v>
      </c>
      <c r="L19" s="22">
        <f t="shared" si="3"/>
        <v>121272.61</v>
      </c>
    </row>
    <row r="20" spans="1:12" ht="24.75">
      <c r="A20" s="466"/>
      <c r="B20" s="466"/>
      <c r="C20" s="469"/>
      <c r="D20" s="27" t="s">
        <v>81</v>
      </c>
      <c r="E20" s="30">
        <f t="shared" si="1"/>
        <v>35341.18</v>
      </c>
      <c r="F20" s="28">
        <f t="shared" si="3"/>
        <v>1849.2</v>
      </c>
      <c r="G20" s="28">
        <f t="shared" si="3"/>
        <v>24689.29</v>
      </c>
      <c r="H20" s="22">
        <f t="shared" si="3"/>
        <v>8802.69</v>
      </c>
      <c r="I20" s="22">
        <f t="shared" si="3"/>
        <v>0</v>
      </c>
      <c r="J20" s="22">
        <f t="shared" si="3"/>
        <v>0</v>
      </c>
      <c r="K20" s="22">
        <f>K28+K36+K44+K52+K60</f>
        <v>0</v>
      </c>
      <c r="L20" s="22">
        <f>L28+L36+L44+L52+L60</f>
        <v>0</v>
      </c>
    </row>
    <row r="21" spans="1:12" ht="24.75">
      <c r="A21" s="466"/>
      <c r="B21" s="466"/>
      <c r="C21" s="469"/>
      <c r="D21" s="27" t="s">
        <v>82</v>
      </c>
      <c r="E21" s="30">
        <f t="shared" si="1"/>
        <v>59582.237579999994</v>
      </c>
      <c r="F21" s="28">
        <f t="shared" si="3"/>
        <v>0</v>
      </c>
      <c r="G21" s="28">
        <f>G29+G37+G45+G53+G61</f>
        <v>44780.7</v>
      </c>
      <c r="H21" s="22">
        <f>H29+H37+H45+H53+H61</f>
        <v>11429.753000000001</v>
      </c>
      <c r="I21" s="22">
        <f t="shared" si="3"/>
        <v>2976.5384800000002</v>
      </c>
      <c r="J21" s="22">
        <f t="shared" si="3"/>
        <v>395.24610000000001</v>
      </c>
      <c r="K21" s="22">
        <f>K29+K37+K45+K53+K61</f>
        <v>0</v>
      </c>
      <c r="L21" s="22">
        <f>L29+L37+L45+L53+L61</f>
        <v>0</v>
      </c>
    </row>
    <row r="22" spans="1:12" ht="36.75">
      <c r="A22" s="466"/>
      <c r="B22" s="466"/>
      <c r="C22" s="469"/>
      <c r="D22" s="26" t="s">
        <v>83</v>
      </c>
      <c r="E22" s="30">
        <f t="shared" si="1"/>
        <v>0</v>
      </c>
      <c r="F22" s="28">
        <f t="shared" si="3"/>
        <v>0</v>
      </c>
      <c r="G22" s="28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>K30+K38+K46+K54+K62</f>
        <v>0</v>
      </c>
      <c r="L22" s="22">
        <f>L30+L38+L46+L54+L62</f>
        <v>0</v>
      </c>
    </row>
    <row r="23" spans="1:12" ht="15" customHeight="1">
      <c r="A23" s="467"/>
      <c r="B23" s="467"/>
      <c r="C23" s="470"/>
      <c r="D23" s="26" t="s">
        <v>84</v>
      </c>
      <c r="E23" s="30">
        <f t="shared" si="1"/>
        <v>115197.488</v>
      </c>
      <c r="F23" s="28">
        <f t="shared" si="3"/>
        <v>11769.699999999999</v>
      </c>
      <c r="G23" s="28">
        <f>G31+G39+G47+G55+G63</f>
        <v>14344.2</v>
      </c>
      <c r="H23" s="22">
        <f t="shared" si="3"/>
        <v>18149.588</v>
      </c>
      <c r="I23" s="22">
        <f t="shared" si="3"/>
        <v>18198.5</v>
      </c>
      <c r="J23" s="22">
        <f t="shared" si="3"/>
        <v>17578.5</v>
      </c>
      <c r="K23" s="22">
        <f>K31+K39+K47+K55+K63</f>
        <v>17578.5</v>
      </c>
      <c r="L23" s="22">
        <f>L31+L39+L47+L55+L63</f>
        <v>17578.5</v>
      </c>
    </row>
    <row r="24" spans="1:12" ht="15" customHeight="1">
      <c r="A24" s="465" t="s">
        <v>13</v>
      </c>
      <c r="B24" s="465" t="s">
        <v>19</v>
      </c>
      <c r="C24" s="468" t="s">
        <v>213</v>
      </c>
      <c r="D24" s="25" t="s">
        <v>78</v>
      </c>
      <c r="E24" s="30">
        <f t="shared" si="1"/>
        <v>639598.74731999997</v>
      </c>
      <c r="F24" s="30">
        <f t="shared" ref="F24:L24" si="4">F25+F30+F31</f>
        <v>88910.8</v>
      </c>
      <c r="G24" s="30">
        <f t="shared" si="4"/>
        <v>90707.099999999991</v>
      </c>
      <c r="H24" s="32">
        <f t="shared" si="4"/>
        <v>94316.967319999996</v>
      </c>
      <c r="I24" s="32">
        <f t="shared" si="4"/>
        <v>93624.12</v>
      </c>
      <c r="J24" s="32">
        <f t="shared" si="4"/>
        <v>90679.92</v>
      </c>
      <c r="K24" s="32">
        <f>K25+K30+K31</f>
        <v>90679.92</v>
      </c>
      <c r="L24" s="32">
        <f t="shared" si="4"/>
        <v>90679.92</v>
      </c>
    </row>
    <row r="25" spans="1:12">
      <c r="A25" s="466"/>
      <c r="B25" s="466"/>
      <c r="C25" s="469"/>
      <c r="D25" s="26" t="s">
        <v>79</v>
      </c>
      <c r="E25" s="30">
        <f t="shared" si="1"/>
        <v>555668.90032000002</v>
      </c>
      <c r="F25" s="31">
        <f t="shared" ref="F25:L25" si="5">F27+F28+F29</f>
        <v>78909</v>
      </c>
      <c r="G25" s="31">
        <f t="shared" si="5"/>
        <v>79327.899999999994</v>
      </c>
      <c r="H25" s="33">
        <f t="shared" si="5"/>
        <v>81588.120320000002</v>
      </c>
      <c r="I25" s="33">
        <f t="shared" si="5"/>
        <v>80704.12</v>
      </c>
      <c r="J25" s="33">
        <f t="shared" si="5"/>
        <v>78379.92</v>
      </c>
      <c r="K25" s="33">
        <f>K27+K28+K29</f>
        <v>78379.92</v>
      </c>
      <c r="L25" s="33">
        <f t="shared" si="5"/>
        <v>78379.92</v>
      </c>
    </row>
    <row r="26" spans="1:12">
      <c r="A26" s="466"/>
      <c r="B26" s="466"/>
      <c r="C26" s="469"/>
      <c r="D26" s="27" t="s">
        <v>52</v>
      </c>
      <c r="E26" s="30">
        <f t="shared" si="1"/>
        <v>0</v>
      </c>
      <c r="F26" s="28"/>
      <c r="G26" s="28"/>
      <c r="H26" s="33"/>
      <c r="I26" s="33"/>
      <c r="J26" s="33"/>
      <c r="K26" s="33"/>
      <c r="L26" s="33"/>
    </row>
    <row r="27" spans="1:12" ht="24.75">
      <c r="A27" s="466"/>
      <c r="B27" s="466"/>
      <c r="C27" s="469"/>
      <c r="D27" s="27" t="s">
        <v>80</v>
      </c>
      <c r="E27" s="30">
        <f t="shared" si="1"/>
        <v>555668.90032000002</v>
      </c>
      <c r="F27" s="28">
        <f>'[1]Приложение5+'!M20</f>
        <v>78909</v>
      </c>
      <c r="G27" s="28">
        <f>'[1]Приложение5+'!N20</f>
        <v>79327.899999999994</v>
      </c>
      <c r="H27" s="22">
        <f>'[1]Приложение5+'!O20</f>
        <v>81588.120320000002</v>
      </c>
      <c r="I27" s="22">
        <f>'[1]Приложение5+'!P20</f>
        <v>80704.12</v>
      </c>
      <c r="J27" s="22">
        <f>'[1]Приложение5+'!Q20</f>
        <v>78379.92</v>
      </c>
      <c r="K27" s="22">
        <f>'[1]Приложение5+'!R20</f>
        <v>78379.92</v>
      </c>
      <c r="L27" s="22">
        <f>'[1]Приложение5+'!S20</f>
        <v>78379.92</v>
      </c>
    </row>
    <row r="28" spans="1:12" ht="24.75">
      <c r="A28" s="466"/>
      <c r="B28" s="466"/>
      <c r="C28" s="469"/>
      <c r="D28" s="27" t="s">
        <v>81</v>
      </c>
      <c r="E28" s="30">
        <f t="shared" si="1"/>
        <v>0</v>
      </c>
      <c r="F28" s="28">
        <v>0</v>
      </c>
      <c r="G28" s="28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</row>
    <row r="29" spans="1:12" ht="24.75">
      <c r="A29" s="466"/>
      <c r="B29" s="466"/>
      <c r="C29" s="469"/>
      <c r="D29" s="27" t="s">
        <v>82</v>
      </c>
      <c r="E29" s="30">
        <f t="shared" si="1"/>
        <v>0</v>
      </c>
      <c r="F29" s="28">
        <v>0</v>
      </c>
      <c r="G29" s="28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</row>
    <row r="30" spans="1:12" ht="36.75">
      <c r="A30" s="466"/>
      <c r="B30" s="466"/>
      <c r="C30" s="469"/>
      <c r="D30" s="26" t="s">
        <v>83</v>
      </c>
      <c r="E30" s="30">
        <f t="shared" si="1"/>
        <v>0</v>
      </c>
      <c r="F30" s="28">
        <v>0</v>
      </c>
      <c r="G30" s="28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1:12" ht="15" customHeight="1">
      <c r="A31" s="467"/>
      <c r="B31" s="467"/>
      <c r="C31" s="470"/>
      <c r="D31" s="26" t="s">
        <v>84</v>
      </c>
      <c r="E31" s="30">
        <f t="shared" si="1"/>
        <v>83929.847000000009</v>
      </c>
      <c r="F31" s="22">
        <v>10001.799999999999</v>
      </c>
      <c r="G31" s="195">
        <f>901+2531.6+7946.6</f>
        <v>11379.2</v>
      </c>
      <c r="H31" s="22">
        <f>999.77+2992.042+8737.035</f>
        <v>12728.847</v>
      </c>
      <c r="I31" s="22">
        <v>12920</v>
      </c>
      <c r="J31" s="22">
        <v>12300</v>
      </c>
      <c r="K31" s="22">
        <v>12300</v>
      </c>
      <c r="L31" s="22">
        <v>12300</v>
      </c>
    </row>
    <row r="32" spans="1:12" ht="15" customHeight="1">
      <c r="A32" s="465" t="s">
        <v>13</v>
      </c>
      <c r="B32" s="465" t="s">
        <v>18</v>
      </c>
      <c r="C32" s="468" t="s">
        <v>59</v>
      </c>
      <c r="D32" s="25" t="s">
        <v>78</v>
      </c>
      <c r="E32" s="30">
        <f t="shared" si="1"/>
        <v>226638.26958000002</v>
      </c>
      <c r="F32" s="32">
        <f t="shared" ref="F32:L32" si="6">F33+F38+F39</f>
        <v>31763.599999999999</v>
      </c>
      <c r="G32" s="32">
        <f t="shared" si="6"/>
        <v>39828.79</v>
      </c>
      <c r="H32" s="32">
        <f t="shared" si="6"/>
        <v>29556.634999999998</v>
      </c>
      <c r="I32" s="32">
        <f t="shared" si="6"/>
        <v>32228.21848</v>
      </c>
      <c r="J32" s="32">
        <f t="shared" si="6"/>
        <v>31350.506099999999</v>
      </c>
      <c r="K32" s="32">
        <f>K33+K38+K39</f>
        <v>30955.26</v>
      </c>
      <c r="L32" s="32">
        <f t="shared" si="6"/>
        <v>30955.26</v>
      </c>
    </row>
    <row r="33" spans="1:12">
      <c r="A33" s="466"/>
      <c r="B33" s="466"/>
      <c r="C33" s="469"/>
      <c r="D33" s="26" t="s">
        <v>79</v>
      </c>
      <c r="E33" s="30">
        <f>SUM(F33:L33)</f>
        <v>214938.89958000003</v>
      </c>
      <c r="F33" s="33">
        <f t="shared" ref="F33:L33" si="7">F35+F36+F37</f>
        <v>30365.8</v>
      </c>
      <c r="G33" s="33">
        <f t="shared" si="7"/>
        <v>38223.79</v>
      </c>
      <c r="H33" s="33">
        <f t="shared" si="7"/>
        <v>27812.064999999999</v>
      </c>
      <c r="I33" s="33">
        <f t="shared" si="7"/>
        <v>30490.21848</v>
      </c>
      <c r="J33" s="33">
        <f t="shared" si="7"/>
        <v>29612.506099999999</v>
      </c>
      <c r="K33" s="33">
        <f>K35+K36+K37</f>
        <v>29217.26</v>
      </c>
      <c r="L33" s="33">
        <f t="shared" si="7"/>
        <v>29217.26</v>
      </c>
    </row>
    <row r="34" spans="1:12">
      <c r="A34" s="466"/>
      <c r="B34" s="466"/>
      <c r="C34" s="469"/>
      <c r="D34" s="27" t="s">
        <v>52</v>
      </c>
      <c r="E34" s="30">
        <f t="shared" si="1"/>
        <v>0</v>
      </c>
      <c r="F34" s="22"/>
      <c r="G34" s="22"/>
      <c r="H34" s="33"/>
      <c r="I34" s="33"/>
      <c r="J34" s="33"/>
      <c r="K34" s="33"/>
      <c r="L34" s="33"/>
    </row>
    <row r="35" spans="1:12" ht="24.75">
      <c r="A35" s="466"/>
      <c r="B35" s="466"/>
      <c r="C35" s="469"/>
      <c r="D35" s="27" t="s">
        <v>80</v>
      </c>
      <c r="E35" s="30">
        <f t="shared" si="1"/>
        <v>199081.23300000001</v>
      </c>
      <c r="F35" s="22">
        <f>'[1]Приложение5+'!M26-'[1]Приложение5+'!M36</f>
        <v>29966.6</v>
      </c>
      <c r="G35" s="22">
        <f>'[1]Приложение5+'!N26-'[1]Приложение6+'!G36-'[1]Приложение6+'!G37</f>
        <v>23955.79</v>
      </c>
      <c r="H35" s="22">
        <f>'[1]Приложение5+'!O27+'[1]Приложение5+'!O39+'[1]Приложение5+'!O31+4</f>
        <v>27416.082999999999</v>
      </c>
      <c r="I35" s="22">
        <f>'[1]Приложение5+'!P27+'[1]Приложение5+'!P39+'[1]Приложение5+'!P31</f>
        <v>30090.98</v>
      </c>
      <c r="J35" s="22">
        <f>'[1]Приложение5+'!Q27+'[1]Приложение5+'!Q39+'[1]Приложение5+'!Q31</f>
        <v>29217.26</v>
      </c>
      <c r="K35" s="22">
        <f>'[1]Приложение5+'!R27+'[1]Приложение5+'!R39+'[1]Приложение5+'!R31</f>
        <v>29217.26</v>
      </c>
      <c r="L35" s="22">
        <f>'[1]Приложение5+'!S27+'[1]Приложение5+'!S39+'[1]Приложение5+'!S31</f>
        <v>29217.26</v>
      </c>
    </row>
    <row r="36" spans="1:12" ht="24.75">
      <c r="A36" s="466"/>
      <c r="B36" s="466"/>
      <c r="C36" s="469"/>
      <c r="D36" s="27" t="s">
        <v>81</v>
      </c>
      <c r="E36" s="30">
        <f t="shared" si="1"/>
        <v>2450.1</v>
      </c>
      <c r="F36" s="22">
        <f>'[1]Приложение5+'!M36</f>
        <v>399.2</v>
      </c>
      <c r="G36" s="22">
        <f>2000+50.9</f>
        <v>2050.9</v>
      </c>
      <c r="H36" s="22">
        <f>'[1]Приложение5+'!O36</f>
        <v>0</v>
      </c>
      <c r="I36" s="22">
        <f>'[1]Приложение5+'!P36</f>
        <v>0</v>
      </c>
      <c r="J36" s="22">
        <f>'[1]Приложение5+'!Q36</f>
        <v>0</v>
      </c>
      <c r="K36" s="22">
        <f>'[1]Приложение5+'!R36</f>
        <v>0</v>
      </c>
      <c r="L36" s="22">
        <f>'[1]Приложение5+'!S36</f>
        <v>0</v>
      </c>
    </row>
    <row r="37" spans="1:12" ht="24.75">
      <c r="A37" s="466"/>
      <c r="B37" s="466"/>
      <c r="C37" s="469"/>
      <c r="D37" s="27" t="s">
        <v>82</v>
      </c>
      <c r="E37" s="30">
        <f t="shared" si="1"/>
        <v>13407.566580000001</v>
      </c>
      <c r="F37" s="22">
        <v>0</v>
      </c>
      <c r="G37" s="22">
        <f>6000+6000+217.1</f>
        <v>12217.1</v>
      </c>
      <c r="H37" s="22">
        <f>'[1]Приложение5+'!O33-4</f>
        <v>395.98200000000003</v>
      </c>
      <c r="I37" s="22">
        <f>'[1]Приложение5+'!P32</f>
        <v>399.23847999999998</v>
      </c>
      <c r="J37" s="22">
        <f>'[1]Приложение5+'!Q33</f>
        <v>395.24610000000001</v>
      </c>
      <c r="K37" s="22">
        <f>'[1]Приложение5+'!R33</f>
        <v>0</v>
      </c>
      <c r="L37" s="22">
        <f>'[1]Приложение5+'!S33</f>
        <v>0</v>
      </c>
    </row>
    <row r="38" spans="1:12" ht="36.75">
      <c r="A38" s="466"/>
      <c r="B38" s="466"/>
      <c r="C38" s="469"/>
      <c r="D38" s="26" t="s">
        <v>83</v>
      </c>
      <c r="E38" s="30">
        <f t="shared" si="1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1:12" ht="15" customHeight="1">
      <c r="A39" s="467"/>
      <c r="B39" s="467"/>
      <c r="C39" s="470"/>
      <c r="D39" s="26" t="s">
        <v>84</v>
      </c>
      <c r="E39" s="30">
        <f>SUM(F39:L39)</f>
        <v>11699.369999999999</v>
      </c>
      <c r="F39" s="22">
        <v>1397.8</v>
      </c>
      <c r="G39" s="195">
        <v>1605</v>
      </c>
      <c r="H39" s="22">
        <v>1744.57</v>
      </c>
      <c r="I39" s="22">
        <v>1738</v>
      </c>
      <c r="J39" s="22">
        <v>1738</v>
      </c>
      <c r="K39" s="22">
        <v>1738</v>
      </c>
      <c r="L39" s="22">
        <v>1738</v>
      </c>
    </row>
    <row r="40" spans="1:12" ht="15" customHeight="1">
      <c r="A40" s="465" t="s">
        <v>13</v>
      </c>
      <c r="B40" s="465" t="s">
        <v>44</v>
      </c>
      <c r="C40" s="468" t="s">
        <v>61</v>
      </c>
      <c r="D40" s="25" t="s">
        <v>78</v>
      </c>
      <c r="E40" s="30">
        <f>SUM(F40:L40)</f>
        <v>83506.756250000006</v>
      </c>
      <c r="F40" s="32">
        <f t="shared" ref="F40:L40" si="8">F41+F46+F47</f>
        <v>8056.1</v>
      </c>
      <c r="G40" s="32">
        <f t="shared" si="8"/>
        <v>10736.38</v>
      </c>
      <c r="H40" s="32">
        <f t="shared" si="8"/>
        <v>15307.129250000002</v>
      </c>
      <c r="I40" s="32">
        <f t="shared" si="8"/>
        <v>12472.257</v>
      </c>
      <c r="J40" s="32">
        <f t="shared" si="8"/>
        <v>12311.63</v>
      </c>
      <c r="K40" s="32">
        <f>K41+K46+K47</f>
        <v>12311.63</v>
      </c>
      <c r="L40" s="32">
        <f t="shared" si="8"/>
        <v>12311.63</v>
      </c>
    </row>
    <row r="41" spans="1:12">
      <c r="A41" s="466"/>
      <c r="B41" s="466"/>
      <c r="C41" s="469"/>
      <c r="D41" s="26" t="s">
        <v>79</v>
      </c>
      <c r="E41" s="30">
        <f t="shared" ref="E41:E63" si="9">SUM(F41:L41)</f>
        <v>63938.485249999991</v>
      </c>
      <c r="F41" s="33">
        <f t="shared" ref="F41:L41" si="10">F43+F44+F45</f>
        <v>7686</v>
      </c>
      <c r="G41" s="33">
        <f t="shared" si="10"/>
        <v>9376.3799999999992</v>
      </c>
      <c r="H41" s="33">
        <f t="shared" si="10"/>
        <v>11630.958250000001</v>
      </c>
      <c r="I41" s="33">
        <f t="shared" si="10"/>
        <v>8931.7569999999996</v>
      </c>
      <c r="J41" s="33">
        <f t="shared" si="10"/>
        <v>8771.1299999999992</v>
      </c>
      <c r="K41" s="33">
        <f>K43+K44+K45</f>
        <v>8771.1299999999992</v>
      </c>
      <c r="L41" s="33">
        <f t="shared" si="10"/>
        <v>8771.1299999999992</v>
      </c>
    </row>
    <row r="42" spans="1:12">
      <c r="A42" s="466"/>
      <c r="B42" s="466"/>
      <c r="C42" s="469"/>
      <c r="D42" s="27" t="s">
        <v>52</v>
      </c>
      <c r="E42" s="30">
        <f t="shared" si="9"/>
        <v>0</v>
      </c>
      <c r="F42" s="22"/>
      <c r="G42" s="22"/>
      <c r="H42" s="33"/>
      <c r="I42" s="33"/>
      <c r="J42" s="33"/>
      <c r="K42" s="33"/>
      <c r="L42" s="33"/>
    </row>
    <row r="43" spans="1:12" ht="24.75">
      <c r="A43" s="466"/>
      <c r="B43" s="466"/>
      <c r="C43" s="469"/>
      <c r="D43" s="27" t="s">
        <v>80</v>
      </c>
      <c r="E43" s="30">
        <f t="shared" si="9"/>
        <v>60904.71424999999</v>
      </c>
      <c r="F43" s="22">
        <f>'[1]Приложение5+'!M43</f>
        <v>7686</v>
      </c>
      <c r="G43" s="22">
        <f>'[1]Приложение5+'!N43</f>
        <v>9376.3799999999992</v>
      </c>
      <c r="H43" s="22">
        <f>'[1]Приложение5+'!O44+30.7</f>
        <v>8597.1872500000009</v>
      </c>
      <c r="I43" s="22">
        <f>'[1]Приложение5+'!P44</f>
        <v>8931.7569999999996</v>
      </c>
      <c r="J43" s="22">
        <f>'[1]Приложение5+'!Q44</f>
        <v>8771.1299999999992</v>
      </c>
      <c r="K43" s="22">
        <f>'[1]Приложение5+'!R44</f>
        <v>8771.1299999999992</v>
      </c>
      <c r="L43" s="22">
        <f>'[1]Приложение5+'!S44</f>
        <v>8771.1299999999992</v>
      </c>
    </row>
    <row r="44" spans="1:12" ht="24.75">
      <c r="A44" s="466"/>
      <c r="B44" s="466"/>
      <c r="C44" s="469"/>
      <c r="D44" s="27" t="s">
        <v>81</v>
      </c>
      <c r="E44" s="30">
        <f t="shared" si="9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1:12" ht="24.75">
      <c r="A45" s="466"/>
      <c r="B45" s="466"/>
      <c r="C45" s="469"/>
      <c r="D45" s="27" t="s">
        <v>82</v>
      </c>
      <c r="E45" s="30">
        <f t="shared" si="9"/>
        <v>3033.7710000000002</v>
      </c>
      <c r="F45" s="22">
        <v>0</v>
      </c>
      <c r="G45" s="22">
        <v>0</v>
      </c>
      <c r="H45" s="22">
        <f>'[1]Приложение5+'!O48-30.7</f>
        <v>3033.7710000000002</v>
      </c>
      <c r="I45" s="22">
        <f>'[1]Приложение5+'!P48</f>
        <v>0</v>
      </c>
      <c r="J45" s="22">
        <f>'[1]Приложение5+'!Q48</f>
        <v>0</v>
      </c>
      <c r="K45" s="22">
        <f>'[1]Приложение5+'!R48</f>
        <v>0</v>
      </c>
      <c r="L45" s="22">
        <f>'[1]Приложение5+'!S48</f>
        <v>0</v>
      </c>
    </row>
    <row r="46" spans="1:12" ht="36.75">
      <c r="A46" s="466"/>
      <c r="B46" s="466"/>
      <c r="C46" s="469"/>
      <c r="D46" s="26" t="s">
        <v>83</v>
      </c>
      <c r="E46" s="30">
        <f t="shared" si="9"/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2" ht="15" customHeight="1">
      <c r="A47" s="467"/>
      <c r="B47" s="467"/>
      <c r="C47" s="470"/>
      <c r="D47" s="26" t="s">
        <v>84</v>
      </c>
      <c r="E47" s="30">
        <f t="shared" si="9"/>
        <v>19568.271000000001</v>
      </c>
      <c r="F47" s="22">
        <v>370.1</v>
      </c>
      <c r="G47" s="195">
        <v>1360</v>
      </c>
      <c r="H47" s="22">
        <v>3676.1709999999998</v>
      </c>
      <c r="I47" s="22">
        <v>3540.5</v>
      </c>
      <c r="J47" s="22">
        <v>3540.5</v>
      </c>
      <c r="K47" s="22">
        <v>3540.5</v>
      </c>
      <c r="L47" s="22">
        <v>3540.5</v>
      </c>
    </row>
    <row r="48" spans="1:12" ht="15" customHeight="1">
      <c r="A48" s="465" t="s">
        <v>13</v>
      </c>
      <c r="B48" s="465" t="s">
        <v>46</v>
      </c>
      <c r="C48" s="468" t="s">
        <v>45</v>
      </c>
      <c r="D48" s="25" t="s">
        <v>78</v>
      </c>
      <c r="E48" s="30">
        <f t="shared" si="9"/>
        <v>3385</v>
      </c>
      <c r="F48" s="32">
        <f t="shared" ref="F48:L48" si="11">F49+F54+F55</f>
        <v>460.7</v>
      </c>
      <c r="G48" s="32">
        <f t="shared" si="11"/>
        <v>0</v>
      </c>
      <c r="H48" s="32">
        <f t="shared" si="11"/>
        <v>319</v>
      </c>
      <c r="I48" s="32">
        <f t="shared" si="11"/>
        <v>2605.3000000000002</v>
      </c>
      <c r="J48" s="32">
        <f t="shared" si="11"/>
        <v>0</v>
      </c>
      <c r="K48" s="32">
        <f>K49+K54+K55</f>
        <v>0</v>
      </c>
      <c r="L48" s="32">
        <f t="shared" si="11"/>
        <v>0</v>
      </c>
    </row>
    <row r="49" spans="1:12">
      <c r="A49" s="466"/>
      <c r="B49" s="466"/>
      <c r="C49" s="469"/>
      <c r="D49" s="26" t="s">
        <v>79</v>
      </c>
      <c r="E49" s="30">
        <f t="shared" si="9"/>
        <v>3385</v>
      </c>
      <c r="F49" s="33">
        <f t="shared" ref="F49:L49" si="12">F51+F52+F53</f>
        <v>460.7</v>
      </c>
      <c r="G49" s="33">
        <f t="shared" si="12"/>
        <v>0</v>
      </c>
      <c r="H49" s="33">
        <f t="shared" si="12"/>
        <v>319</v>
      </c>
      <c r="I49" s="33">
        <f t="shared" si="12"/>
        <v>2605.3000000000002</v>
      </c>
      <c r="J49" s="33">
        <f t="shared" si="12"/>
        <v>0</v>
      </c>
      <c r="K49" s="33">
        <f>K51+K52+K53</f>
        <v>0</v>
      </c>
      <c r="L49" s="33">
        <f t="shared" si="12"/>
        <v>0</v>
      </c>
    </row>
    <row r="50" spans="1:12">
      <c r="A50" s="466"/>
      <c r="B50" s="466"/>
      <c r="C50" s="469"/>
      <c r="D50" s="27" t="s">
        <v>52</v>
      </c>
      <c r="E50" s="30">
        <f t="shared" si="9"/>
        <v>0</v>
      </c>
      <c r="F50" s="22"/>
      <c r="G50" s="22"/>
      <c r="H50" s="33"/>
      <c r="I50" s="33"/>
      <c r="J50" s="33"/>
      <c r="K50" s="33"/>
      <c r="L50" s="33"/>
    </row>
    <row r="51" spans="1:12" ht="24.75">
      <c r="A51" s="466"/>
      <c r="B51" s="466"/>
      <c r="C51" s="469"/>
      <c r="D51" s="27" t="s">
        <v>80</v>
      </c>
      <c r="E51" s="30">
        <f t="shared" si="9"/>
        <v>807.7</v>
      </c>
      <c r="F51" s="22">
        <f>'[1]Приложение5+'!M50+'[1]Приложение5+'!M51</f>
        <v>460.7</v>
      </c>
      <c r="G51" s="22">
        <f>'[1]Приложение5+'!N50</f>
        <v>0</v>
      </c>
      <c r="H51" s="22">
        <f>'[1]Приложение5+'!O49</f>
        <v>319</v>
      </c>
      <c r="I51" s="22">
        <f>'[1]Приложение5+'!P54</f>
        <v>28</v>
      </c>
      <c r="J51" s="22">
        <f>'[1]Приложение5+'!Q49</f>
        <v>0</v>
      </c>
      <c r="K51" s="196">
        <f>'[1]Приложение5+'!R49</f>
        <v>0</v>
      </c>
      <c r="L51" s="196">
        <f>'[1]Приложение5+'!S49</f>
        <v>0</v>
      </c>
    </row>
    <row r="52" spans="1:12" ht="24.75">
      <c r="A52" s="466"/>
      <c r="B52" s="466"/>
      <c r="C52" s="469"/>
      <c r="D52" s="27" t="s">
        <v>81</v>
      </c>
      <c r="E52" s="30">
        <f t="shared" si="9"/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1:12" ht="39" customHeight="1">
      <c r="A53" s="466"/>
      <c r="B53" s="466"/>
      <c r="C53" s="469"/>
      <c r="D53" s="27" t="s">
        <v>82</v>
      </c>
      <c r="E53" s="30">
        <f t="shared" si="9"/>
        <v>2577.3000000000002</v>
      </c>
      <c r="F53" s="22">
        <v>0</v>
      </c>
      <c r="G53" s="22">
        <v>0</v>
      </c>
      <c r="H53" s="22">
        <v>0</v>
      </c>
      <c r="I53" s="22">
        <f>'[1]Приложение5+'!P55</f>
        <v>2577.3000000000002</v>
      </c>
      <c r="J53" s="22">
        <v>0</v>
      </c>
      <c r="K53" s="22">
        <v>0</v>
      </c>
      <c r="L53" s="22">
        <v>0</v>
      </c>
    </row>
    <row r="54" spans="1:12" ht="36.75">
      <c r="A54" s="466"/>
      <c r="B54" s="466"/>
      <c r="C54" s="469"/>
      <c r="D54" s="26" t="s">
        <v>83</v>
      </c>
      <c r="E54" s="30">
        <f t="shared" si="9"/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1:12" ht="15" customHeight="1">
      <c r="A55" s="467"/>
      <c r="B55" s="467"/>
      <c r="C55" s="470"/>
      <c r="D55" s="26" t="s">
        <v>84</v>
      </c>
      <c r="E55" s="30">
        <f t="shared" si="9"/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1:12" ht="15" customHeight="1">
      <c r="A56" s="465" t="s">
        <v>13</v>
      </c>
      <c r="B56" s="465" t="s">
        <v>47</v>
      </c>
      <c r="C56" s="468" t="s">
        <v>70</v>
      </c>
      <c r="D56" s="25" t="s">
        <v>78</v>
      </c>
      <c r="E56" s="30">
        <f t="shared" si="9"/>
        <v>129241.58902000003</v>
      </c>
      <c r="F56" s="32">
        <f t="shared" ref="F56:L56" si="13">F57+F62+F63</f>
        <v>20692</v>
      </c>
      <c r="G56" s="32">
        <f t="shared" si="13"/>
        <v>64735.700000000004</v>
      </c>
      <c r="H56" s="32">
        <f t="shared" si="13"/>
        <v>22652.279020000002</v>
      </c>
      <c r="I56" s="32">
        <f t="shared" si="13"/>
        <v>6448.71</v>
      </c>
      <c r="J56" s="32">
        <f t="shared" si="13"/>
        <v>4904.3</v>
      </c>
      <c r="K56" s="32">
        <f>K57+K62+K63</f>
        <v>4904.3</v>
      </c>
      <c r="L56" s="32">
        <f t="shared" si="13"/>
        <v>4904.3</v>
      </c>
    </row>
    <row r="57" spans="1:12">
      <c r="A57" s="466"/>
      <c r="B57" s="466"/>
      <c r="C57" s="469"/>
      <c r="D57" s="26" t="s">
        <v>79</v>
      </c>
      <c r="E57" s="30">
        <f t="shared" si="9"/>
        <v>129241.58902000003</v>
      </c>
      <c r="F57" s="33">
        <f t="shared" ref="F57:L57" si="14">F59+F60+F61</f>
        <v>20692</v>
      </c>
      <c r="G57" s="33">
        <f t="shared" si="14"/>
        <v>64735.700000000004</v>
      </c>
      <c r="H57" s="33">
        <f t="shared" si="14"/>
        <v>22652.279020000002</v>
      </c>
      <c r="I57" s="33">
        <f t="shared" si="14"/>
        <v>6448.71</v>
      </c>
      <c r="J57" s="33">
        <f t="shared" si="14"/>
        <v>4904.3</v>
      </c>
      <c r="K57" s="33">
        <f>K59+K60+K61</f>
        <v>4904.3</v>
      </c>
      <c r="L57" s="33">
        <f t="shared" si="14"/>
        <v>4904.3</v>
      </c>
    </row>
    <row r="58" spans="1:12">
      <c r="A58" s="466"/>
      <c r="B58" s="466"/>
      <c r="C58" s="469"/>
      <c r="D58" s="27" t="s">
        <v>52</v>
      </c>
      <c r="E58" s="30">
        <f t="shared" si="9"/>
        <v>0</v>
      </c>
      <c r="F58" s="22"/>
      <c r="G58" s="22"/>
      <c r="H58" s="33"/>
      <c r="I58" s="33"/>
      <c r="J58" s="33"/>
      <c r="K58" s="33"/>
      <c r="L58" s="33"/>
    </row>
    <row r="59" spans="1:12" ht="24.75">
      <c r="A59" s="466"/>
      <c r="B59" s="466"/>
      <c r="C59" s="469"/>
      <c r="D59" s="27" t="s">
        <v>80</v>
      </c>
      <c r="E59" s="30">
        <f t="shared" si="9"/>
        <v>55786.909020000014</v>
      </c>
      <c r="F59" s="22">
        <f>'[1]Приложение5+'!M60+'[1]Приложение5+'!M61+'[1]Приложение5+'!M62+'[1]Приложение5+'!M63+'[1]Приложение5+'!M67+'[1]Приложение5+'!M68+'[1]Приложение5+'!M69+'[1]Приложение5+'!M70+'[1]Приложение5+'!M71+'[1]Приложение5+'!M72+'[1]Приложение5+'!M73+'[1]Приложение5+'!M75+'[1]Приложение5+'!M79+'[1]Приложение5+'!M80+'[1]Приложение5+'!M82</f>
        <v>19242</v>
      </c>
      <c r="G59" s="22">
        <f>'[1]Приложение5+'!N57-'[1]Приложение6+'!G60-'[1]Приложение6+'!G61</f>
        <v>9533.7100000000064</v>
      </c>
      <c r="H59" s="22">
        <f>'[1]Приложение5+'!O57-H60-H61</f>
        <v>5849.5890200000013</v>
      </c>
      <c r="I59" s="22">
        <f>'[1]Приложение5+'!P57-I60-I61</f>
        <v>6448.71</v>
      </c>
      <c r="J59" s="22">
        <f>'[1]Приложение5+'!Q57-J60-J61</f>
        <v>4904.3</v>
      </c>
      <c r="K59" s="22">
        <f>'[1]Приложение5+'!R57-K60-K61</f>
        <v>4904.3</v>
      </c>
      <c r="L59" s="22">
        <f>'[1]Приложение5+'!S57-L60-L61</f>
        <v>4904.3</v>
      </c>
    </row>
    <row r="60" spans="1:12" ht="24.75">
      <c r="A60" s="466"/>
      <c r="B60" s="466"/>
      <c r="C60" s="469"/>
      <c r="D60" s="27" t="s">
        <v>81</v>
      </c>
      <c r="E60" s="30">
        <f t="shared" si="9"/>
        <v>32891.08</v>
      </c>
      <c r="F60" s="22">
        <f>'[1]Приложение5+'!M66</f>
        <v>1450</v>
      </c>
      <c r="G60" s="22">
        <f>7638.39+15000</f>
        <v>22638.39</v>
      </c>
      <c r="H60" s="22">
        <f>'[1]Приложение5+'!O83</f>
        <v>8802.69</v>
      </c>
      <c r="I60" s="22">
        <f>'[1]Приложение5+'!P83</f>
        <v>0</v>
      </c>
      <c r="J60" s="22">
        <f>'[1]Приложение5+'!Q83</f>
        <v>0</v>
      </c>
      <c r="K60" s="22">
        <f>'[1]Приложение5+'!R83</f>
        <v>0</v>
      </c>
      <c r="L60" s="22">
        <f>'[1]Приложение5+'!S83</f>
        <v>0</v>
      </c>
    </row>
    <row r="61" spans="1:12" ht="24.75">
      <c r="A61" s="466"/>
      <c r="B61" s="466"/>
      <c r="C61" s="469"/>
      <c r="D61" s="27" t="s">
        <v>82</v>
      </c>
      <c r="E61" s="30">
        <f t="shared" si="9"/>
        <v>40563.599999999999</v>
      </c>
      <c r="F61" s="28">
        <v>0</v>
      </c>
      <c r="G61" s="28">
        <v>32563.599999999999</v>
      </c>
      <c r="H61" s="22">
        <f>'[1]Приложение5+'!O86-80.8</f>
        <v>8000</v>
      </c>
      <c r="I61" s="22">
        <f>'[1]Приложение5+'!P86</f>
        <v>0</v>
      </c>
      <c r="J61" s="22">
        <f>'[1]Приложение5+'!Q86</f>
        <v>0</v>
      </c>
      <c r="K61" s="22">
        <f>'[1]Приложение5+'!R86</f>
        <v>0</v>
      </c>
      <c r="L61" s="22">
        <f>'[1]Приложение5+'!S86</f>
        <v>0</v>
      </c>
    </row>
    <row r="62" spans="1:12" ht="36.75">
      <c r="A62" s="466"/>
      <c r="B62" s="466"/>
      <c r="C62" s="469"/>
      <c r="D62" s="26" t="s">
        <v>83</v>
      </c>
      <c r="E62" s="30">
        <f t="shared" si="9"/>
        <v>0</v>
      </c>
      <c r="F62" s="28">
        <v>0</v>
      </c>
      <c r="G62" s="28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1:12">
      <c r="A63" s="467"/>
      <c r="B63" s="467"/>
      <c r="C63" s="470"/>
      <c r="D63" s="26" t="s">
        <v>84</v>
      </c>
      <c r="E63" s="30">
        <f t="shared" si="9"/>
        <v>0</v>
      </c>
      <c r="F63" s="28">
        <v>0</v>
      </c>
      <c r="G63" s="28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</sheetData>
  <mergeCells count="37">
    <mergeCell ref="A16:A23"/>
    <mergeCell ref="B16:B23"/>
    <mergeCell ref="C16:C23"/>
    <mergeCell ref="A24:A31"/>
    <mergeCell ref="A40:A47"/>
    <mergeCell ref="B40:B47"/>
    <mergeCell ref="C40:C47"/>
    <mergeCell ref="I1:J1"/>
    <mergeCell ref="A9:J9"/>
    <mergeCell ref="A8:J8"/>
    <mergeCell ref="G2:J2"/>
    <mergeCell ref="I3:J3"/>
    <mergeCell ref="F5:J5"/>
    <mergeCell ref="G6:J6"/>
    <mergeCell ref="A10:J10"/>
    <mergeCell ref="A12:B13"/>
    <mergeCell ref="D12:D14"/>
    <mergeCell ref="E12:L12"/>
    <mergeCell ref="E13:E14"/>
    <mergeCell ref="F13:F14"/>
    <mergeCell ref="G13:G14"/>
    <mergeCell ref="H13:H14"/>
    <mergeCell ref="I13:I14"/>
    <mergeCell ref="J13:J14"/>
    <mergeCell ref="K13:K14"/>
    <mergeCell ref="L13:L14"/>
    <mergeCell ref="B56:B63"/>
    <mergeCell ref="C56:C63"/>
    <mergeCell ref="B24:B31"/>
    <mergeCell ref="C24:C31"/>
    <mergeCell ref="A32:A39"/>
    <mergeCell ref="B32:B39"/>
    <mergeCell ref="C32:C39"/>
    <mergeCell ref="A48:A55"/>
    <mergeCell ref="B48:B55"/>
    <mergeCell ref="C48:C55"/>
    <mergeCell ref="A56:A63"/>
  </mergeCells>
  <pageMargins left="0.70866141732283472" right="0.70866141732283472" top="0.15748031496062992" bottom="0.15748031496062992" header="0.31496062992125984" footer="0.31496062992125984"/>
  <pageSetup paperSize="9" scale="95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Приложение1</vt:lpstr>
      <vt:lpstr>Приложение2</vt:lpstr>
      <vt:lpstr>Приложение3</vt:lpstr>
      <vt:lpstr>Приложение 4</vt:lpstr>
      <vt:lpstr>Приложение5</vt:lpstr>
      <vt:lpstr>Приложение6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2023-05-15T11:35:44Z</dcterms:modified>
</cp:coreProperties>
</file>